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24000" windowHeight="9735" activeTab="6"/>
  </bookViews>
  <sheets>
    <sheet name="June2017" sheetId="1" r:id="rId1"/>
    <sheet name="July2017" sheetId="2" r:id="rId2"/>
    <sheet name="Aug2017" sheetId="5" r:id="rId3"/>
    <sheet name="Sept2017" sheetId="6" r:id="rId4"/>
    <sheet name="OCT17" sheetId="8" r:id="rId5"/>
    <sheet name="NOV17" sheetId="9" r:id="rId6"/>
    <sheet name="DEC17" sheetId="10" r:id="rId7"/>
    <sheet name="Salaries" sheetId="7" r:id="rId8"/>
    <sheet name="Savings" sheetId="4" r:id="rId9"/>
    <sheet name="CC" sheetId="3" r:id="rId10"/>
    <sheet name="VALIC" sheetId="11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0" i="2" l="1"/>
  <c r="A19" i="4" l="1"/>
  <c r="C17" i="4"/>
  <c r="B16" i="4"/>
  <c r="J30" i="10" l="1"/>
  <c r="I34" i="10" s="1"/>
  <c r="J22" i="10"/>
  <c r="U39" i="10" l="1"/>
  <c r="K52" i="11" l="1"/>
  <c r="K51" i="11"/>
  <c r="E43" i="11" l="1"/>
  <c r="E42" i="11" l="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6" i="11"/>
  <c r="E5" i="11"/>
  <c r="H4" i="11"/>
  <c r="E4" i="11"/>
  <c r="E3" i="11"/>
  <c r="I29" i="8" l="1"/>
  <c r="L41" i="8"/>
  <c r="J24" i="8" l="1"/>
  <c r="J22" i="8"/>
  <c r="L20" i="7" l="1"/>
  <c r="K20" i="7"/>
  <c r="K19" i="7"/>
  <c r="J19" i="7"/>
  <c r="H19" i="7"/>
  <c r="M12" i="7"/>
  <c r="L12" i="7"/>
  <c r="K12" i="7"/>
  <c r="K10" i="7"/>
  <c r="J10" i="7"/>
  <c r="M41" i="6" l="1"/>
  <c r="F21" i="6" s="1"/>
  <c r="B22" i="6" l="1"/>
  <c r="A17" i="6"/>
  <c r="G4" i="6" s="1"/>
  <c r="G6" i="6" s="1"/>
  <c r="T23" i="6" l="1"/>
  <c r="V22" i="6"/>
  <c r="B46" i="3" l="1"/>
  <c r="R20" i="5" l="1"/>
  <c r="R21" i="5" s="1"/>
  <c r="S21" i="5" s="1"/>
  <c r="T19" i="2"/>
  <c r="J21" i="6" l="1"/>
  <c r="J24" i="6" s="1"/>
  <c r="I31" i="6" s="1"/>
  <c r="Q15" i="6" l="1"/>
  <c r="P15" i="6" s="1"/>
  <c r="L17" i="3" l="1"/>
  <c r="M40" i="10" l="1"/>
  <c r="F22" i="10" s="1"/>
  <c r="K24" i="10"/>
  <c r="A16" i="10"/>
  <c r="G2" i="10" s="1"/>
  <c r="G5" i="10" s="1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L39" i="9"/>
  <c r="F21" i="9" s="1"/>
  <c r="J23" i="9"/>
  <c r="A15" i="9"/>
  <c r="G1" i="9" s="1"/>
  <c r="G4" i="9" s="1"/>
  <c r="G5" i="9" s="1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2" i="10" l="1"/>
  <c r="G23" i="10" s="1"/>
  <c r="G24" i="10" s="1"/>
  <c r="G25" i="10" s="1"/>
  <c r="G26" i="10" s="1"/>
  <c r="G27" i="10" s="1"/>
  <c r="G28" i="10" s="1"/>
  <c r="G21" i="9"/>
  <c r="G22" i="9" s="1"/>
  <c r="G23" i="9" s="1"/>
  <c r="P9" i="7"/>
  <c r="I36" i="10" l="1"/>
  <c r="M45" i="5"/>
  <c r="F23" i="5" s="1"/>
  <c r="R21" i="6"/>
  <c r="T24" i="6" s="1"/>
  <c r="T12" i="6"/>
  <c r="A18" i="5" l="1"/>
  <c r="F22" i="8" l="1"/>
  <c r="A16" i="8"/>
  <c r="G2" i="8" s="1"/>
  <c r="G5" i="8" s="1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22" i="8" l="1"/>
  <c r="G23" i="8" s="1"/>
  <c r="I30" i="8" s="1"/>
  <c r="C30" i="2"/>
  <c r="J26" i="2" l="1"/>
  <c r="J31" i="2" s="1"/>
  <c r="J24" i="2"/>
  <c r="G2" i="6" l="1"/>
  <c r="G5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22" i="6" s="1"/>
  <c r="G23" i="6" s="1"/>
  <c r="C16" i="3"/>
  <c r="H2" i="3"/>
  <c r="B16" i="3"/>
  <c r="M17" i="3"/>
  <c r="J18" i="3" s="1"/>
  <c r="B14" i="7"/>
  <c r="D14" i="7" s="1"/>
  <c r="C14" i="7"/>
  <c r="B18" i="3" l="1"/>
  <c r="H20" i="3" s="1"/>
  <c r="G6" i="5"/>
  <c r="G7" i="5" s="1"/>
  <c r="G8" i="5" s="1"/>
  <c r="G9" i="5" s="1"/>
  <c r="G10" i="5" s="1"/>
  <c r="G11" i="5" s="1"/>
  <c r="A18" i="2"/>
  <c r="G3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10" i="1"/>
  <c r="G11" i="1"/>
  <c r="G12" i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9" i="1"/>
  <c r="G8" i="1"/>
  <c r="F6" i="1"/>
  <c r="A20" i="1"/>
  <c r="G12" i="5" l="1"/>
  <c r="G13" i="5" s="1"/>
  <c r="G14" i="5" s="1"/>
  <c r="G15" i="5" s="1"/>
  <c r="G16" i="5" s="1"/>
  <c r="G17" i="5" s="1"/>
  <c r="G18" i="5" s="1"/>
  <c r="G19" i="5" s="1"/>
  <c r="G20" i="5" s="1"/>
  <c r="G21" i="5" s="1"/>
  <c r="G22" i="5" s="1"/>
  <c r="G23" i="5" s="1"/>
  <c r="G24" i="5" s="1"/>
  <c r="G25" i="5" s="1"/>
  <c r="G26" i="5" s="1"/>
  <c r="G27" i="5" s="1"/>
  <c r="F24" i="2"/>
  <c r="G24" i="2" s="1"/>
  <c r="G25" i="2" s="1"/>
</calcChain>
</file>

<file path=xl/sharedStrings.xml><?xml version="1.0" encoding="utf-8"?>
<sst xmlns="http://schemas.openxmlformats.org/spreadsheetml/2006/main" count="607" uniqueCount="279">
  <si>
    <t>DEPOSITS</t>
  </si>
  <si>
    <t>Bal Forward</t>
  </si>
  <si>
    <t>To Balance</t>
  </si>
  <si>
    <t>Bill/VRS</t>
  </si>
  <si>
    <t>House</t>
  </si>
  <si>
    <t>auto</t>
  </si>
  <si>
    <t>Bill/SS</t>
  </si>
  <si>
    <t>Verizon Wireless</t>
  </si>
  <si>
    <t>Amer tob</t>
  </si>
  <si>
    <t>Insurance</t>
  </si>
  <si>
    <t>Anne/SS</t>
  </si>
  <si>
    <t>500Savings</t>
  </si>
  <si>
    <t>Rapp Power</t>
  </si>
  <si>
    <t>pd6/6</t>
  </si>
  <si>
    <t>Anne/VRS</t>
  </si>
  <si>
    <t>Water</t>
  </si>
  <si>
    <t>Cty</t>
  </si>
  <si>
    <t>HFC VISA</t>
  </si>
  <si>
    <t>Kohls</t>
  </si>
  <si>
    <t>pd6/21</t>
  </si>
  <si>
    <t>RV Adv</t>
  </si>
  <si>
    <t>JCP</t>
  </si>
  <si>
    <t>HUMANA</t>
  </si>
  <si>
    <t>DirecTV</t>
  </si>
  <si>
    <t>Am Express</t>
  </si>
  <si>
    <t>pd6/14</t>
  </si>
  <si>
    <t>VISA/Marriott</t>
  </si>
  <si>
    <t>Debit card</t>
  </si>
  <si>
    <t>CAP ONE MC</t>
  </si>
  <si>
    <t>OldNavy</t>
  </si>
  <si>
    <t>Car</t>
  </si>
  <si>
    <t>pd5/22</t>
  </si>
  <si>
    <t>BP</t>
  </si>
  <si>
    <t>Anthem</t>
  </si>
  <si>
    <t>QVC</t>
  </si>
  <si>
    <t>St Stephens</t>
  </si>
  <si>
    <t>UrbMkt</t>
  </si>
  <si>
    <t>Debit Card</t>
  </si>
  <si>
    <t>Plexus</t>
  </si>
  <si>
    <t>Rap Elec</t>
  </si>
  <si>
    <t>dup pmt</t>
  </si>
  <si>
    <t>Mech Med</t>
  </si>
  <si>
    <t>DolGen</t>
  </si>
  <si>
    <t>McD</t>
  </si>
  <si>
    <t>Ollies</t>
  </si>
  <si>
    <t>Hardees</t>
  </si>
  <si>
    <t>FamDol</t>
  </si>
  <si>
    <t>Subway</t>
  </si>
  <si>
    <t>Ins</t>
  </si>
  <si>
    <t>Zulilly</t>
  </si>
  <si>
    <t>Dol Gen</t>
  </si>
  <si>
    <t>Walmart</t>
  </si>
  <si>
    <t>DU</t>
  </si>
  <si>
    <t>ChaseCC</t>
  </si>
  <si>
    <t>Bbuy</t>
  </si>
  <si>
    <t>DolTree</t>
  </si>
  <si>
    <t>Amazon</t>
  </si>
  <si>
    <t>MVDB/Lic</t>
  </si>
  <si>
    <t>License renewal Ford Edge due 7/31</t>
  </si>
  <si>
    <t>Kennington Due 7/15</t>
  </si>
  <si>
    <t>acct</t>
  </si>
  <si>
    <t>2 00015000 00017</t>
  </si>
  <si>
    <t>PAY BETHPAGE JULY 10</t>
  </si>
  <si>
    <t>anneandtravel</t>
  </si>
  <si>
    <t>wfwatw@gmail.com</t>
  </si>
  <si>
    <t>PW  Anne7280</t>
  </si>
  <si>
    <t>pd</t>
  </si>
  <si>
    <t>CAPONE</t>
  </si>
  <si>
    <t>CHASE VISA</t>
  </si>
  <si>
    <t>Pres+HOA</t>
  </si>
  <si>
    <t>charges</t>
  </si>
  <si>
    <t>pmts</t>
  </si>
  <si>
    <t>BP1+gas</t>
  </si>
  <si>
    <t>400htl-gas</t>
  </si>
  <si>
    <t>Chase</t>
  </si>
  <si>
    <t>Jul</t>
  </si>
  <si>
    <t>BP2</t>
  </si>
  <si>
    <t>Gas</t>
  </si>
  <si>
    <t>Aug</t>
  </si>
  <si>
    <t>Chase+Tax+gas</t>
  </si>
  <si>
    <t>Sept</t>
  </si>
  <si>
    <t>Oct</t>
  </si>
  <si>
    <t>Nov</t>
  </si>
  <si>
    <t>BP3+gas</t>
  </si>
  <si>
    <t>BP3</t>
  </si>
  <si>
    <t>Dec</t>
  </si>
  <si>
    <t>Jan</t>
  </si>
  <si>
    <t>Feb</t>
  </si>
  <si>
    <t>April 2017</t>
  </si>
  <si>
    <t>Mar</t>
  </si>
  <si>
    <t>gas</t>
  </si>
  <si>
    <t>Apr</t>
  </si>
  <si>
    <t>May</t>
  </si>
  <si>
    <t>tax</t>
  </si>
  <si>
    <t>Jun</t>
  </si>
  <si>
    <t>fence</t>
  </si>
  <si>
    <t>bal</t>
  </si>
  <si>
    <t xml:space="preserve">AX = </t>
  </si>
  <si>
    <t>Stonebridge Insurance pmts</t>
  </si>
  <si>
    <t>AX</t>
  </si>
  <si>
    <t>DTV</t>
  </si>
  <si>
    <t>mo</t>
  </si>
  <si>
    <t>PMT</t>
  </si>
  <si>
    <t>Chg</t>
  </si>
  <si>
    <t>CUVISA</t>
  </si>
  <si>
    <t>golf cart</t>
  </si>
  <si>
    <t>pd7/13</t>
  </si>
  <si>
    <t>SAVINGS</t>
  </si>
  <si>
    <t>dep</t>
  </si>
  <si>
    <t>withdrawal</t>
  </si>
  <si>
    <t>RIVAH</t>
  </si>
  <si>
    <t>Northern Neck Ins Co Umbrella policy</t>
  </si>
  <si>
    <t>due 8/18/16</t>
  </si>
  <si>
    <t>pd/MC</t>
  </si>
  <si>
    <t>Pol # PUP 0101413 02</t>
  </si>
  <si>
    <t>Bethpage elec</t>
  </si>
  <si>
    <t>debit</t>
  </si>
  <si>
    <t>Rvadv</t>
  </si>
  <si>
    <t>tires</t>
  </si>
  <si>
    <t>Holly Fork</t>
  </si>
  <si>
    <t>RV Adventures</t>
  </si>
  <si>
    <t>Gross</t>
  </si>
  <si>
    <t>Net</t>
  </si>
  <si>
    <t>pd7/5</t>
  </si>
  <si>
    <t>Verizon</t>
  </si>
  <si>
    <t>550ssavings</t>
  </si>
  <si>
    <t>American Reliable Ins</t>
  </si>
  <si>
    <t>pd7/20</t>
  </si>
  <si>
    <t>Kody</t>
  </si>
  <si>
    <t>rent dep ck</t>
  </si>
  <si>
    <t>pd7/26</t>
  </si>
  <si>
    <t>Food Lion</t>
  </si>
  <si>
    <t>Tommys</t>
  </si>
  <si>
    <t>T</t>
  </si>
  <si>
    <t>kmart</t>
  </si>
  <si>
    <t>ins</t>
  </si>
  <si>
    <t>pd8/2</t>
  </si>
  <si>
    <t>Peebles</t>
  </si>
  <si>
    <t>pd8/3</t>
  </si>
  <si>
    <t>MechMed</t>
  </si>
  <si>
    <t>pd7/14</t>
  </si>
  <si>
    <t>pd7/25</t>
  </si>
  <si>
    <t>pd8/8</t>
  </si>
  <si>
    <t>pd8/13</t>
  </si>
  <si>
    <t>Readers</t>
  </si>
  <si>
    <t>AVG</t>
  </si>
  <si>
    <t>pd8/6</t>
  </si>
  <si>
    <t>pd8/14</t>
  </si>
  <si>
    <t>pd8/22</t>
  </si>
  <si>
    <t>Cash</t>
  </si>
  <si>
    <t>pd8/18</t>
  </si>
  <si>
    <t>ck</t>
  </si>
  <si>
    <t>ACE</t>
  </si>
  <si>
    <t>pd8/25</t>
  </si>
  <si>
    <t>TD4U</t>
  </si>
  <si>
    <t>Kroger</t>
  </si>
  <si>
    <t>Kennington Prop</t>
  </si>
  <si>
    <t>pd8/14Visa</t>
  </si>
  <si>
    <t>pd8/21</t>
  </si>
  <si>
    <t>Munn</t>
  </si>
  <si>
    <t>pd9/6</t>
  </si>
  <si>
    <t>pd9/13</t>
  </si>
  <si>
    <t>VAENT</t>
  </si>
  <si>
    <t>RVAdv</t>
  </si>
  <si>
    <t>Rymans/AC</t>
  </si>
  <si>
    <t>pd921</t>
  </si>
  <si>
    <t>pd9/14</t>
  </si>
  <si>
    <t>DC</t>
  </si>
  <si>
    <t>Scott</t>
  </si>
  <si>
    <t>Crystal</t>
  </si>
  <si>
    <t>Purse</t>
  </si>
  <si>
    <t>pd9/22</t>
  </si>
  <si>
    <t>VA 33</t>
  </si>
  <si>
    <t>Per 1</t>
  </si>
  <si>
    <t>Hick25</t>
  </si>
  <si>
    <t>Mer37</t>
  </si>
  <si>
    <t>Maple 17</t>
  </si>
  <si>
    <t>clos date</t>
  </si>
  <si>
    <t>Taxes KW</t>
  </si>
  <si>
    <t>Taxes Middlesex</t>
  </si>
  <si>
    <t>pd9/25</t>
  </si>
  <si>
    <t>Kennington Due 10/15</t>
  </si>
  <si>
    <t>due 10/15</t>
  </si>
  <si>
    <t>2 00015000 0001750</t>
  </si>
  <si>
    <t>Joe/2200</t>
  </si>
  <si>
    <t>Katie</t>
  </si>
  <si>
    <t>Me</t>
  </si>
  <si>
    <t>500ssavings</t>
  </si>
  <si>
    <t>Tasha</t>
  </si>
  <si>
    <t>pd10/6</t>
  </si>
  <si>
    <t>Watts</t>
  </si>
  <si>
    <t>Parking</t>
  </si>
  <si>
    <t>Pot Sand</t>
  </si>
  <si>
    <t>Char Char</t>
  </si>
  <si>
    <t>Bus</t>
  </si>
  <si>
    <t>150/Joe</t>
  </si>
  <si>
    <t>Earings</t>
  </si>
  <si>
    <t>Movie</t>
  </si>
  <si>
    <t>Lucky12</t>
  </si>
  <si>
    <t>pd10/13</t>
  </si>
  <si>
    <t>pd9/29</t>
  </si>
  <si>
    <t>CKD</t>
  </si>
  <si>
    <t>pd10/9</t>
  </si>
  <si>
    <t>Mul42</t>
  </si>
  <si>
    <t>pac Life</t>
  </si>
  <si>
    <t>pd10/20</t>
  </si>
  <si>
    <t>pd11/21</t>
  </si>
  <si>
    <t>Pac Life</t>
  </si>
  <si>
    <t>Fam Dol</t>
  </si>
  <si>
    <t>due</t>
  </si>
  <si>
    <t>4pmts</t>
  </si>
  <si>
    <t>BB6</t>
  </si>
  <si>
    <t>Pending</t>
  </si>
  <si>
    <t>Syc18</t>
  </si>
  <si>
    <t>Ced2</t>
  </si>
  <si>
    <t>BB2</t>
  </si>
  <si>
    <t>Pine 3</t>
  </si>
  <si>
    <t>pd10/8</t>
  </si>
  <si>
    <t>2/VALIC</t>
  </si>
  <si>
    <t>Kennington POA</t>
  </si>
  <si>
    <t>ck10/11</t>
  </si>
  <si>
    <t>pd10/25</t>
  </si>
  <si>
    <t>Aldi</t>
  </si>
  <si>
    <t>BK</t>
  </si>
  <si>
    <t>Marsha/Cal</t>
  </si>
  <si>
    <t>pd11/7</t>
  </si>
  <si>
    <t>pd11/13</t>
  </si>
  <si>
    <t>pd11/6</t>
  </si>
  <si>
    <t>BoJan</t>
  </si>
  <si>
    <t>Amer Assur</t>
  </si>
  <si>
    <t>Dol Tree</t>
  </si>
  <si>
    <t>Bojangles</t>
  </si>
  <si>
    <t>PD</t>
  </si>
  <si>
    <t>pd11/25</t>
  </si>
  <si>
    <t>continued from checkbook 2012</t>
  </si>
  <si>
    <t>DATE</t>
  </si>
  <si>
    <t>VALIC</t>
  </si>
  <si>
    <t>P Life</t>
  </si>
  <si>
    <t>Total</t>
  </si>
  <si>
    <t>pd11/20</t>
  </si>
  <si>
    <t>pd12/11</t>
  </si>
  <si>
    <t>credit</t>
  </si>
  <si>
    <t>Valic</t>
  </si>
  <si>
    <t>pd11/28</t>
  </si>
  <si>
    <t>TravelGuard</t>
  </si>
  <si>
    <t>Great Clips</t>
  </si>
  <si>
    <t>pd12/21</t>
  </si>
  <si>
    <t>Cruise</t>
  </si>
  <si>
    <t>pd12/5</t>
  </si>
  <si>
    <t>pd12/13</t>
  </si>
  <si>
    <t>First Bapt/lunch</t>
  </si>
  <si>
    <t>Bking</t>
  </si>
  <si>
    <t>VERA/play tkt</t>
  </si>
  <si>
    <t>Next Step Church</t>
  </si>
  <si>
    <t>AC moore</t>
  </si>
  <si>
    <t>wawa</t>
  </si>
  <si>
    <t>hobby lob</t>
  </si>
  <si>
    <t>TD4U/DU</t>
  </si>
  <si>
    <t>pd12/22</t>
  </si>
  <si>
    <t>KWVRD</t>
  </si>
  <si>
    <t>Walmart glasses</t>
  </si>
  <si>
    <t>Hobby Lobby</t>
  </si>
  <si>
    <t>Riverbound</t>
  </si>
  <si>
    <t>pd12/15</t>
  </si>
  <si>
    <t>400savings</t>
  </si>
  <si>
    <t>i</t>
  </si>
  <si>
    <t>Regal</t>
  </si>
  <si>
    <t>WaWa</t>
  </si>
  <si>
    <t>Ryan</t>
  </si>
  <si>
    <t>Kevin</t>
  </si>
  <si>
    <t>Devin</t>
  </si>
  <si>
    <t>Taylor</t>
  </si>
  <si>
    <t>Sephora</t>
  </si>
  <si>
    <t>Am Eagle</t>
  </si>
  <si>
    <t>CCL</t>
  </si>
  <si>
    <t>RTD</t>
  </si>
  <si>
    <t>Rest</t>
  </si>
  <si>
    <t>taco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</si>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</sst>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[$-409]mmmm\ d\,\ yyyy;@"/>
    <numFmt numFmtId="166" formatCode="0_);\(0\)"/>
    <numFmt numFmtId="167" formatCode="[$-409]d\-mmm;@"/>
  </numFmts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 Rounded MT Bold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2"/>
      <color indexed="53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u/>
      <sz val="10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FF0000"/>
      <name val="Arial"/>
      <family val="2"/>
    </font>
    <font>
      <sz val="14"/>
      <color rgb="FFFF0000"/>
      <name val="Arial"/>
      <family val="2"/>
    </font>
    <font>
      <b/>
      <sz val="10"/>
      <color theme="9" tint="0.39997558519241921"/>
      <name val="Arial"/>
      <family val="2"/>
    </font>
    <font>
      <b/>
      <i/>
      <sz val="9"/>
      <name val="Aharoni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2"/>
      <color rgb="FFFF0000"/>
      <name val="Arial Black"/>
      <family val="2"/>
    </font>
    <font>
      <b/>
      <sz val="12"/>
      <color rgb="FFFF0000"/>
      <name val="Arial Black"/>
      <family val="2"/>
    </font>
    <font>
      <sz val="12"/>
      <color indexed="10"/>
      <name val="Arial Rounded MT Bold"/>
      <family val="2"/>
    </font>
    <font>
      <sz val="12"/>
      <color theme="1"/>
      <name val="Arial"/>
      <family val="2"/>
    </font>
    <font>
      <sz val="14"/>
      <color theme="1"/>
      <name val="Arial Rounded MT Bold"/>
      <family val="2"/>
    </font>
    <font>
      <sz val="12"/>
      <color theme="1"/>
      <name val="Comic Sans MS"/>
      <family val="4"/>
    </font>
    <font>
      <b/>
      <sz val="14"/>
      <color theme="5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 Rounded MT Bold"/>
      <family val="2"/>
    </font>
    <font>
      <sz val="12"/>
      <name val="Comic Sans MS"/>
      <family val="4"/>
    </font>
    <font>
      <b/>
      <sz val="12"/>
      <name val="Comic Sans MS"/>
      <family val="4"/>
    </font>
    <font>
      <sz val="11"/>
      <color theme="1"/>
      <name val="Comic Sans MS"/>
      <family val="4"/>
    </font>
    <font>
      <sz val="12"/>
      <name val="Arial Rounded MT Bold"/>
      <family val="2"/>
    </font>
    <font>
      <sz val="11"/>
      <name val="Arial Rounded MT Bold"/>
      <family val="2"/>
    </font>
  </fonts>
  <fills count="1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22" fillId="0" borderId="0" applyFont="0" applyFill="0" applyBorder="0" applyAlignment="0" applyProtection="0"/>
  </cellStyleXfs>
  <cellXfs count="471">
    <xf numFmtId="0" fontId="0" fillId="0" borderId="0" xfId="0"/>
    <xf numFmtId="0" fontId="1" fillId="0" borderId="0" xfId="1"/>
    <xf numFmtId="43" fontId="3" fillId="0" borderId="0" xfId="2" applyFont="1"/>
    <xf numFmtId="0" fontId="3" fillId="0" borderId="0" xfId="1" applyFont="1"/>
    <xf numFmtId="43" fontId="1" fillId="0" borderId="0" xfId="1" applyNumberFormat="1"/>
    <xf numFmtId="16" fontId="1" fillId="0" borderId="0" xfId="1" applyNumberFormat="1"/>
    <xf numFmtId="43" fontId="1" fillId="0" borderId="0" xfId="2" applyFont="1"/>
    <xf numFmtId="0" fontId="1" fillId="0" borderId="1" xfId="1" applyBorder="1"/>
    <xf numFmtId="0" fontId="1" fillId="0" borderId="0" xfId="1" applyFont="1"/>
    <xf numFmtId="2" fontId="1" fillId="0" borderId="0" xfId="1" applyNumberFormat="1"/>
    <xf numFmtId="0" fontId="3" fillId="0" borderId="0" xfId="1" applyFont="1" applyBorder="1"/>
    <xf numFmtId="43" fontId="3" fillId="4" borderId="1" xfId="2" applyFont="1" applyFill="1" applyBorder="1"/>
    <xf numFmtId="43" fontId="3" fillId="0" borderId="1" xfId="2" applyFont="1" applyFill="1" applyBorder="1"/>
    <xf numFmtId="0" fontId="3" fillId="0" borderId="0" xfId="1" applyFont="1" applyFill="1" applyBorder="1"/>
    <xf numFmtId="0" fontId="1" fillId="0" borderId="0" xfId="1" applyBorder="1"/>
    <xf numFmtId="0" fontId="1" fillId="0" borderId="0" xfId="1" applyFont="1" applyBorder="1"/>
    <xf numFmtId="2" fontId="3" fillId="0" borderId="0" xfId="1" applyNumberFormat="1" applyFont="1"/>
    <xf numFmtId="0" fontId="1" fillId="0" borderId="1" xfId="1" applyFont="1" applyBorder="1"/>
    <xf numFmtId="43" fontId="3" fillId="4" borderId="0" xfId="2" applyFont="1" applyFill="1" applyAlignment="1">
      <alignment horizontal="left"/>
    </xf>
    <xf numFmtId="43" fontId="3" fillId="0" borderId="0" xfId="2" applyFont="1" applyAlignment="1">
      <alignment horizontal="left"/>
    </xf>
    <xf numFmtId="16" fontId="1" fillId="0" borderId="1" xfId="1" applyNumberFormat="1" applyBorder="1"/>
    <xf numFmtId="0" fontId="1" fillId="0" borderId="1" xfId="1" applyFill="1" applyBorder="1"/>
    <xf numFmtId="43" fontId="3" fillId="0" borderId="0" xfId="2" applyFont="1" applyFill="1" applyBorder="1"/>
    <xf numFmtId="43" fontId="1" fillId="0" borderId="0" xfId="2" applyFont="1" applyFill="1" applyBorder="1"/>
    <xf numFmtId="0" fontId="1" fillId="0" borderId="0" xfId="1" applyFill="1" applyBorder="1"/>
    <xf numFmtId="0" fontId="6" fillId="0" borderId="0" xfId="1" applyFont="1"/>
    <xf numFmtId="0" fontId="1" fillId="0" borderId="0" xfId="1" applyFill="1"/>
    <xf numFmtId="43" fontId="1" fillId="0" borderId="0" xfId="2" applyFont="1" applyBorder="1"/>
    <xf numFmtId="43" fontId="1" fillId="0" borderId="0" xfId="1" applyNumberFormat="1" applyFill="1" applyBorder="1"/>
    <xf numFmtId="2" fontId="7" fillId="2" borderId="0" xfId="1" applyNumberFormat="1" applyFont="1" applyFill="1" applyAlignment="1">
      <alignment horizontal="left"/>
    </xf>
    <xf numFmtId="0" fontId="3" fillId="0" borderId="0" xfId="1" applyFont="1" applyFill="1" applyAlignment="1">
      <alignment horizontal="left"/>
    </xf>
    <xf numFmtId="0" fontId="8" fillId="0" borderId="0" xfId="1" applyFont="1"/>
    <xf numFmtId="2" fontId="3" fillId="0" borderId="4" xfId="1" applyNumberFormat="1" applyFont="1" applyFill="1" applyBorder="1"/>
    <xf numFmtId="43" fontId="3" fillId="0" borderId="0" xfId="2" applyFont="1" applyFill="1" applyAlignment="1">
      <alignment horizontal="left"/>
    </xf>
    <xf numFmtId="2" fontId="5" fillId="0" borderId="0" xfId="1" applyNumberFormat="1" applyFont="1" applyFill="1" applyAlignment="1"/>
    <xf numFmtId="2" fontId="3" fillId="3" borderId="0" xfId="1" applyNumberFormat="1" applyFont="1" applyFill="1" applyAlignment="1">
      <alignment horizontal="left"/>
    </xf>
    <xf numFmtId="0" fontId="3" fillId="0" borderId="7" xfId="1" applyFont="1" applyBorder="1"/>
    <xf numFmtId="2" fontId="3" fillId="0" borderId="0" xfId="1" applyNumberFormat="1" applyFont="1" applyFill="1" applyAlignment="1">
      <alignment horizontal="left"/>
    </xf>
    <xf numFmtId="0" fontId="3" fillId="0" borderId="8" xfId="1" applyFont="1" applyFill="1" applyBorder="1"/>
    <xf numFmtId="2" fontId="2" fillId="0" borderId="0" xfId="1" applyNumberFormat="1" applyFont="1" applyAlignment="1">
      <alignment horizontal="left"/>
    </xf>
    <xf numFmtId="2" fontId="8" fillId="0" borderId="0" xfId="1" applyNumberFormat="1" applyFont="1" applyFill="1"/>
    <xf numFmtId="0" fontId="8" fillId="0" borderId="0" xfId="1" applyFont="1" applyFill="1" applyBorder="1"/>
    <xf numFmtId="16" fontId="3" fillId="0" borderId="0" xfId="1" applyNumberFormat="1" applyFont="1" applyFill="1" applyBorder="1"/>
    <xf numFmtId="2" fontId="8" fillId="0" borderId="0" xfId="1" applyNumberFormat="1" applyFont="1" applyFill="1" applyBorder="1"/>
    <xf numFmtId="2" fontId="3" fillId="0" borderId="0" xfId="1" applyNumberFormat="1" applyFont="1" applyFill="1" applyBorder="1"/>
    <xf numFmtId="43" fontId="3" fillId="0" borderId="4" xfId="2" applyFont="1" applyFill="1" applyBorder="1"/>
    <xf numFmtId="2" fontId="9" fillId="0" borderId="0" xfId="1" applyNumberFormat="1" applyFont="1" applyFill="1" applyBorder="1"/>
    <xf numFmtId="2" fontId="2" fillId="0" borderId="0" xfId="1" applyNumberFormat="1" applyFont="1" applyFill="1" applyBorder="1"/>
    <xf numFmtId="43" fontId="1" fillId="0" borderId="1" xfId="2" applyFont="1" applyFill="1" applyBorder="1"/>
    <xf numFmtId="43" fontId="4" fillId="0" borderId="1" xfId="1" applyNumberFormat="1" applyFont="1" applyBorder="1"/>
    <xf numFmtId="2" fontId="1" fillId="0" borderId="0" xfId="1" applyNumberFormat="1" applyFill="1" applyBorder="1"/>
    <xf numFmtId="43" fontId="1" fillId="0" borderId="1" xfId="1" applyNumberFormat="1" applyFill="1" applyBorder="1"/>
    <xf numFmtId="43" fontId="3" fillId="0" borderId="5" xfId="2" applyFont="1" applyFill="1" applyBorder="1"/>
    <xf numFmtId="43" fontId="3" fillId="0" borderId="4" xfId="2" applyFont="1" applyBorder="1"/>
    <xf numFmtId="165" fontId="3" fillId="0" borderId="0" xfId="1" applyNumberFormat="1" applyFont="1"/>
    <xf numFmtId="2" fontId="3" fillId="0" borderId="0" xfId="1" applyNumberFormat="1" applyFont="1" applyFill="1"/>
    <xf numFmtId="2" fontId="3" fillId="0" borderId="0" xfId="1" applyNumberFormat="1" applyFont="1" applyBorder="1"/>
    <xf numFmtId="164" fontId="1" fillId="0" borderId="0" xfId="1" applyNumberFormat="1"/>
    <xf numFmtId="2" fontId="1" fillId="0" borderId="0" xfId="1" applyNumberFormat="1" applyFill="1"/>
    <xf numFmtId="2" fontId="10" fillId="0" borderId="0" xfId="1" applyNumberFormat="1" applyFont="1" applyBorder="1"/>
    <xf numFmtId="0" fontId="1" fillId="0" borderId="0" xfId="1"/>
    <xf numFmtId="43" fontId="3" fillId="0" borderId="0" xfId="2" applyFont="1"/>
    <xf numFmtId="0" fontId="3" fillId="0" borderId="0" xfId="1" applyFont="1"/>
    <xf numFmtId="43" fontId="1" fillId="0" borderId="0" xfId="1" applyNumberFormat="1"/>
    <xf numFmtId="16" fontId="1" fillId="0" borderId="0" xfId="1" applyNumberFormat="1"/>
    <xf numFmtId="43" fontId="1" fillId="0" borderId="0" xfId="2" applyFont="1"/>
    <xf numFmtId="0" fontId="1" fillId="0" borderId="1" xfId="1" applyBorder="1"/>
    <xf numFmtId="0" fontId="1" fillId="0" borderId="0" xfId="1" applyFont="1"/>
    <xf numFmtId="2" fontId="1" fillId="0" borderId="0" xfId="1" applyNumberFormat="1"/>
    <xf numFmtId="0" fontId="3" fillId="0" borderId="0" xfId="1" applyFont="1" applyBorder="1"/>
    <xf numFmtId="43" fontId="3" fillId="4" borderId="1" xfId="2" applyFont="1" applyFill="1" applyBorder="1"/>
    <xf numFmtId="43" fontId="3" fillId="0" borderId="1" xfId="2" applyFont="1" applyFill="1" applyBorder="1"/>
    <xf numFmtId="0" fontId="3" fillId="0" borderId="0" xfId="1" applyFont="1" applyFill="1" applyBorder="1"/>
    <xf numFmtId="0" fontId="1" fillId="0" borderId="0" xfId="1" applyBorder="1"/>
    <xf numFmtId="0" fontId="1" fillId="0" borderId="0" xfId="1" applyFont="1" applyBorder="1"/>
    <xf numFmtId="2" fontId="3" fillId="0" borderId="0" xfId="1" applyNumberFormat="1" applyFont="1"/>
    <xf numFmtId="0" fontId="1" fillId="0" borderId="1" xfId="1" applyFont="1" applyBorder="1"/>
    <xf numFmtId="43" fontId="3" fillId="4" borderId="0" xfId="2" applyFont="1" applyFill="1" applyAlignment="1">
      <alignment horizontal="left"/>
    </xf>
    <xf numFmtId="43" fontId="3" fillId="0" borderId="0" xfId="2" applyFont="1" applyAlignment="1">
      <alignment horizontal="left"/>
    </xf>
    <xf numFmtId="0" fontId="1" fillId="0" borderId="1" xfId="1" applyFill="1" applyBorder="1"/>
    <xf numFmtId="43" fontId="3" fillId="0" borderId="0" xfId="2" applyFont="1" applyFill="1" applyBorder="1"/>
    <xf numFmtId="43" fontId="1" fillId="0" borderId="0" xfId="2" applyFont="1" applyFill="1" applyBorder="1"/>
    <xf numFmtId="0" fontId="1" fillId="0" borderId="0" xfId="1" applyFill="1" applyBorder="1"/>
    <xf numFmtId="0" fontId="6" fillId="0" borderId="0" xfId="1" applyFont="1"/>
    <xf numFmtId="0" fontId="1" fillId="0" borderId="0" xfId="1" applyFill="1"/>
    <xf numFmtId="43" fontId="1" fillId="0" borderId="0" xfId="2" applyFont="1" applyBorder="1"/>
    <xf numFmtId="43" fontId="1" fillId="0" borderId="0" xfId="1" applyNumberFormat="1" applyFill="1" applyBorder="1"/>
    <xf numFmtId="0" fontId="3" fillId="0" borderId="0" xfId="1" applyFont="1" applyFill="1" applyAlignment="1">
      <alignment horizontal="left"/>
    </xf>
    <xf numFmtId="2" fontId="3" fillId="0" borderId="3" xfId="1" applyNumberFormat="1" applyFont="1" applyFill="1" applyBorder="1"/>
    <xf numFmtId="0" fontId="8" fillId="0" borderId="0" xfId="1" applyFont="1"/>
    <xf numFmtId="2" fontId="3" fillId="0" borderId="4" xfId="1" applyNumberFormat="1" applyFont="1" applyFill="1" applyBorder="1"/>
    <xf numFmtId="43" fontId="3" fillId="0" borderId="0" xfId="2" applyFont="1" applyFill="1" applyAlignment="1">
      <alignment horizontal="left"/>
    </xf>
    <xf numFmtId="2" fontId="5" fillId="0" borderId="0" xfId="1" applyNumberFormat="1" applyFont="1" applyFill="1" applyAlignment="1"/>
    <xf numFmtId="0" fontId="3" fillId="0" borderId="7" xfId="1" applyFont="1" applyBorder="1"/>
    <xf numFmtId="0" fontId="3" fillId="0" borderId="8" xfId="1" applyFont="1" applyFill="1" applyBorder="1"/>
    <xf numFmtId="2" fontId="8" fillId="0" borderId="0" xfId="1" applyNumberFormat="1" applyFont="1" applyFill="1"/>
    <xf numFmtId="0" fontId="8" fillId="0" borderId="0" xfId="1" applyFont="1" applyFill="1" applyBorder="1"/>
    <xf numFmtId="16" fontId="3" fillId="0" borderId="0" xfId="1" applyNumberFormat="1" applyFont="1" applyFill="1" applyBorder="1"/>
    <xf numFmtId="2" fontId="8" fillId="0" borderId="0" xfId="1" applyNumberFormat="1" applyFont="1" applyFill="1" applyBorder="1"/>
    <xf numFmtId="2" fontId="3" fillId="0" borderId="0" xfId="1" applyNumberFormat="1" applyFont="1" applyFill="1" applyBorder="1"/>
    <xf numFmtId="43" fontId="3" fillId="0" borderId="4" xfId="2" applyFont="1" applyFill="1" applyBorder="1"/>
    <xf numFmtId="2" fontId="9" fillId="0" borderId="0" xfId="1" applyNumberFormat="1" applyFont="1" applyFill="1" applyBorder="1"/>
    <xf numFmtId="43" fontId="4" fillId="0" borderId="1" xfId="1" applyNumberFormat="1" applyFont="1" applyBorder="1"/>
    <xf numFmtId="2" fontId="1" fillId="0" borderId="0" xfId="1" applyNumberFormat="1" applyFill="1" applyBorder="1"/>
    <xf numFmtId="43" fontId="3" fillId="0" borderId="5" xfId="2" applyFont="1" applyFill="1" applyBorder="1"/>
    <xf numFmtId="43" fontId="3" fillId="0" borderId="4" xfId="2" applyFont="1" applyBorder="1"/>
    <xf numFmtId="165" fontId="3" fillId="0" borderId="0" xfId="1" applyNumberFormat="1" applyFont="1"/>
    <xf numFmtId="2" fontId="3" fillId="0" borderId="0" xfId="1" applyNumberFormat="1" applyFont="1" applyFill="1"/>
    <xf numFmtId="164" fontId="1" fillId="0" borderId="0" xfId="1" applyNumberFormat="1"/>
    <xf numFmtId="2" fontId="1" fillId="0" borderId="0" xfId="1" applyNumberFormat="1" applyFill="1"/>
    <xf numFmtId="2" fontId="10" fillId="0" borderId="0" xfId="1" applyNumberFormat="1" applyFont="1" applyBorder="1"/>
    <xf numFmtId="2" fontId="3" fillId="0" borderId="0" xfId="1" applyNumberFormat="1" applyFont="1" applyAlignment="1">
      <alignment horizontal="left"/>
    </xf>
    <xf numFmtId="0" fontId="1" fillId="0" borderId="0" xfId="1"/>
    <xf numFmtId="43" fontId="1" fillId="0" borderId="0" xfId="1" applyNumberFormat="1"/>
    <xf numFmtId="0" fontId="1" fillId="0" borderId="1" xfId="1" applyBorder="1"/>
    <xf numFmtId="43" fontId="1" fillId="0" borderId="1" xfId="2" applyFont="1" applyBorder="1"/>
    <xf numFmtId="0" fontId="1" fillId="0" borderId="0" xfId="1" applyFont="1"/>
    <xf numFmtId="2" fontId="3" fillId="0" borderId="1" xfId="1" applyNumberFormat="1" applyFont="1" applyBorder="1"/>
    <xf numFmtId="2" fontId="3" fillId="0" borderId="1" xfId="1" applyNumberFormat="1" applyFont="1" applyFill="1" applyBorder="1"/>
    <xf numFmtId="2" fontId="3" fillId="4" borderId="1" xfId="1" applyNumberFormat="1" applyFont="1" applyFill="1" applyBorder="1"/>
    <xf numFmtId="0" fontId="1" fillId="4" borderId="1" xfId="1" applyFill="1" applyBorder="1"/>
    <xf numFmtId="0" fontId="4" fillId="4" borderId="0" xfId="1" applyFont="1" applyFill="1"/>
    <xf numFmtId="0" fontId="19" fillId="4" borderId="1" xfId="1" applyFont="1" applyFill="1" applyBorder="1"/>
    <xf numFmtId="0" fontId="20" fillId="11" borderId="0" xfId="1" applyFont="1" applyFill="1"/>
    <xf numFmtId="0" fontId="20" fillId="11" borderId="0" xfId="1" applyFont="1" applyFill="1" applyBorder="1"/>
    <xf numFmtId="43" fontId="20" fillId="11" borderId="0" xfId="1" applyNumberFormat="1" applyFont="1" applyFill="1" applyBorder="1"/>
    <xf numFmtId="2" fontId="14" fillId="0" borderId="1" xfId="4" applyNumberFormat="1" applyFill="1" applyBorder="1" applyAlignment="1" applyProtection="1"/>
    <xf numFmtId="0" fontId="1" fillId="0" borderId="0" xfId="1"/>
    <xf numFmtId="43" fontId="2" fillId="0" borderId="0" xfId="2" applyFont="1"/>
    <xf numFmtId="43" fontId="3" fillId="0" borderId="0" xfId="2" applyFont="1"/>
    <xf numFmtId="0" fontId="3" fillId="0" borderId="0" xfId="1" applyFont="1"/>
    <xf numFmtId="43" fontId="3" fillId="0" borderId="0" xfId="1" applyNumberFormat="1" applyFont="1"/>
    <xf numFmtId="16" fontId="1" fillId="0" borderId="0" xfId="1" applyNumberFormat="1"/>
    <xf numFmtId="43" fontId="1" fillId="0" borderId="0" xfId="2" applyFont="1"/>
    <xf numFmtId="0" fontId="1" fillId="0" borderId="1" xfId="1" applyBorder="1"/>
    <xf numFmtId="43" fontId="1" fillId="0" borderId="1" xfId="2" applyFont="1" applyBorder="1"/>
    <xf numFmtId="43" fontId="1" fillId="0" borderId="1" xfId="1" applyNumberFormat="1" applyBorder="1"/>
    <xf numFmtId="0" fontId="1" fillId="0" borderId="0" xfId="1" applyFont="1"/>
    <xf numFmtId="43" fontId="1" fillId="0" borderId="0" xfId="1" applyNumberFormat="1" applyFont="1"/>
    <xf numFmtId="0" fontId="3" fillId="0" borderId="0" xfId="1" applyFont="1" applyBorder="1"/>
    <xf numFmtId="16" fontId="3" fillId="5" borderId="1" xfId="1" applyNumberFormat="1" applyFont="1" applyFill="1" applyBorder="1"/>
    <xf numFmtId="43" fontId="3" fillId="4" borderId="1" xfId="2" applyFont="1" applyFill="1" applyBorder="1"/>
    <xf numFmtId="43" fontId="3" fillId="0" borderId="1" xfId="2" applyFont="1" applyBorder="1"/>
    <xf numFmtId="0" fontId="11" fillId="0" borderId="0" xfId="1" applyFont="1" applyBorder="1"/>
    <xf numFmtId="43" fontId="3" fillId="0" borderId="1" xfId="2" applyFont="1" applyFill="1" applyBorder="1"/>
    <xf numFmtId="0" fontId="1" fillId="0" borderId="0" xfId="1" applyBorder="1"/>
    <xf numFmtId="0" fontId="3" fillId="0" borderId="1" xfId="1" applyFont="1" applyBorder="1"/>
    <xf numFmtId="43" fontId="15" fillId="0" borderId="1" xfId="1" applyNumberFormat="1" applyFont="1" applyBorder="1"/>
    <xf numFmtId="43" fontId="3" fillId="0" borderId="1" xfId="1" applyNumberFormat="1" applyFont="1" applyBorder="1"/>
    <xf numFmtId="43" fontId="3" fillId="0" borderId="0" xfId="2" applyFont="1" applyBorder="1"/>
    <xf numFmtId="43" fontId="3" fillId="0" borderId="0" xfId="1" applyNumberFormat="1" applyFont="1" applyBorder="1"/>
    <xf numFmtId="43" fontId="2" fillId="0" borderId="0" xfId="2" applyFont="1" applyBorder="1"/>
    <xf numFmtId="0" fontId="1" fillId="0" borderId="0" xfId="1" applyFont="1" applyBorder="1"/>
    <xf numFmtId="43" fontId="15" fillId="0" borderId="0" xfId="2" applyFont="1"/>
    <xf numFmtId="0" fontId="17" fillId="0" borderId="0" xfId="1" applyFont="1"/>
    <xf numFmtId="43" fontId="3" fillId="0" borderId="1" xfId="1" applyNumberFormat="1" applyFont="1" applyBorder="1" applyAlignment="1">
      <alignment horizontal="left"/>
    </xf>
    <xf numFmtId="0" fontId="1" fillId="0" borderId="0" xfId="1" applyFont="1" applyAlignment="1">
      <alignment horizontal="center"/>
    </xf>
    <xf numFmtId="43" fontId="12" fillId="0" borderId="0" xfId="2" applyFont="1" applyBorder="1"/>
    <xf numFmtId="0" fontId="1" fillId="0" borderId="0" xfId="1" applyFont="1" applyAlignment="1">
      <alignment horizontal="left"/>
    </xf>
    <xf numFmtId="43" fontId="1" fillId="0" borderId="0" xfId="2" applyFont="1" applyAlignment="1">
      <alignment horizontal="left"/>
    </xf>
    <xf numFmtId="17" fontId="4" fillId="0" borderId="1" xfId="1" applyNumberFormat="1" applyFont="1" applyBorder="1" applyAlignment="1">
      <alignment horizontal="center"/>
    </xf>
    <xf numFmtId="43" fontId="4" fillId="0" borderId="0" xfId="1" applyNumberFormat="1" applyFont="1" applyAlignment="1">
      <alignment horizontal="left"/>
    </xf>
    <xf numFmtId="43" fontId="1" fillId="0" borderId="0" xfId="1" applyNumberFormat="1" applyAlignment="1">
      <alignment horizontal="left"/>
    </xf>
    <xf numFmtId="0" fontId="1" fillId="0" borderId="0" xfId="1" applyAlignment="1">
      <alignment horizontal="left"/>
    </xf>
    <xf numFmtId="43" fontId="16" fillId="0" borderId="1" xfId="2" applyFont="1" applyBorder="1"/>
    <xf numFmtId="43" fontId="1" fillId="0" borderId="0" xfId="2" applyFont="1" applyFill="1" applyAlignment="1">
      <alignment horizontal="left"/>
    </xf>
    <xf numFmtId="43" fontId="18" fillId="0" borderId="0" xfId="2" applyFont="1" applyFill="1"/>
    <xf numFmtId="17" fontId="4" fillId="0" borderId="1" xfId="1" applyNumberFormat="1" applyFont="1" applyBorder="1"/>
    <xf numFmtId="43" fontId="1" fillId="0" borderId="1" xfId="1" applyNumberFormat="1" applyFont="1" applyBorder="1"/>
    <xf numFmtId="43" fontId="1" fillId="0" borderId="0" xfId="1" applyNumberFormat="1" applyFont="1" applyAlignment="1">
      <alignment horizontal="left"/>
    </xf>
    <xf numFmtId="43" fontId="16" fillId="0" borderId="0" xfId="2" applyFont="1" applyFill="1"/>
    <xf numFmtId="0" fontId="1" fillId="0" borderId="1" xfId="1" applyFont="1" applyBorder="1"/>
    <xf numFmtId="0" fontId="3" fillId="0" borderId="0" xfId="1" applyFont="1" applyAlignment="1">
      <alignment horizontal="left"/>
    </xf>
    <xf numFmtId="43" fontId="4" fillId="0" borderId="1" xfId="2" applyFont="1" applyBorder="1"/>
    <xf numFmtId="43" fontId="2" fillId="0" borderId="1" xfId="2" applyFont="1" applyBorder="1" applyAlignment="1">
      <alignment horizontal="center"/>
    </xf>
    <xf numFmtId="43" fontId="3" fillId="0" borderId="0" xfId="2" applyFont="1" applyAlignment="1">
      <alignment horizontal="center"/>
    </xf>
    <xf numFmtId="43" fontId="3" fillId="0" borderId="0" xfId="2" applyFont="1" applyAlignment="1">
      <alignment horizontal="left"/>
    </xf>
    <xf numFmtId="43" fontId="2" fillId="0" borderId="0" xfId="2" applyFont="1" applyAlignment="1">
      <alignment horizontal="center"/>
    </xf>
    <xf numFmtId="43" fontId="17" fillId="0" borderId="0" xfId="1" applyNumberFormat="1" applyFont="1"/>
    <xf numFmtId="0" fontId="3" fillId="0" borderId="1" xfId="1" applyFont="1" applyBorder="1" applyAlignment="1">
      <alignment horizontal="right"/>
    </xf>
    <xf numFmtId="43" fontId="3" fillId="0" borderId="1" xfId="2" applyFont="1" applyBorder="1" applyAlignment="1">
      <alignment horizontal="left"/>
    </xf>
    <xf numFmtId="43" fontId="13" fillId="0" borderId="1" xfId="2" applyFont="1" applyBorder="1"/>
    <xf numFmtId="16" fontId="1" fillId="0" borderId="1" xfId="1" applyNumberFormat="1" applyBorder="1"/>
    <xf numFmtId="43" fontId="15" fillId="0" borderId="1" xfId="2" applyFont="1" applyBorder="1"/>
    <xf numFmtId="0" fontId="17" fillId="0" borderId="1" xfId="1" applyFont="1" applyBorder="1"/>
    <xf numFmtId="16" fontId="3" fillId="9" borderId="1" xfId="1" applyNumberFormat="1" applyFont="1" applyFill="1" applyBorder="1"/>
    <xf numFmtId="43" fontId="3" fillId="0" borderId="1" xfId="2" applyFont="1" applyFill="1" applyBorder="1" applyAlignment="1">
      <alignment horizontal="center"/>
    </xf>
    <xf numFmtId="0" fontId="1" fillId="0" borderId="1" xfId="1" applyFill="1" applyBorder="1"/>
    <xf numFmtId="0" fontId="1" fillId="0" borderId="1" xfId="1" applyFont="1" applyFill="1" applyBorder="1" applyAlignment="1">
      <alignment horizontal="left"/>
    </xf>
    <xf numFmtId="43" fontId="1" fillId="0" borderId="1" xfId="2" applyFont="1" applyFill="1" applyBorder="1" applyAlignment="1">
      <alignment horizontal="left"/>
    </xf>
    <xf numFmtId="0" fontId="1" fillId="0" borderId="1" xfId="1" applyFont="1" applyFill="1" applyBorder="1"/>
    <xf numFmtId="16" fontId="3" fillId="6" borderId="1" xfId="1" applyNumberFormat="1" applyFont="1" applyFill="1" applyBorder="1"/>
    <xf numFmtId="0" fontId="3" fillId="6" borderId="1" xfId="1" applyFont="1" applyFill="1" applyBorder="1"/>
    <xf numFmtId="43" fontId="3" fillId="0" borderId="1" xfId="1" applyNumberFormat="1" applyFont="1" applyFill="1" applyBorder="1"/>
    <xf numFmtId="43" fontId="3" fillId="0" borderId="1" xfId="2" applyFont="1" applyFill="1" applyBorder="1" applyAlignment="1">
      <alignment horizontal="left"/>
    </xf>
    <xf numFmtId="43" fontId="2" fillId="0" borderId="1" xfId="1" applyNumberFormat="1" applyFont="1" applyBorder="1"/>
    <xf numFmtId="43" fontId="17" fillId="0" borderId="1" xfId="2" applyFont="1" applyBorder="1"/>
    <xf numFmtId="16" fontId="2" fillId="0" borderId="1" xfId="1" applyNumberFormat="1" applyFont="1" applyBorder="1"/>
    <xf numFmtId="0" fontId="12" fillId="0" borderId="1" xfId="1" applyFont="1" applyBorder="1"/>
    <xf numFmtId="43" fontId="11" fillId="0" borderId="1" xfId="1" applyNumberFormat="1" applyFont="1" applyFill="1" applyBorder="1"/>
    <xf numFmtId="0" fontId="6" fillId="0" borderId="0" xfId="1" applyFont="1"/>
    <xf numFmtId="43" fontId="3" fillId="5" borderId="1" xfId="2" applyFont="1" applyFill="1" applyBorder="1"/>
    <xf numFmtId="2" fontId="1" fillId="0" borderId="1" xfId="1" applyNumberFormat="1" applyFont="1" applyBorder="1"/>
    <xf numFmtId="43" fontId="3" fillId="0" borderId="1" xfId="2" applyFont="1" applyBorder="1" applyAlignment="1">
      <alignment horizontal="center"/>
    </xf>
    <xf numFmtId="43" fontId="3" fillId="8" borderId="1" xfId="2" applyFont="1" applyFill="1" applyBorder="1"/>
    <xf numFmtId="0" fontId="2" fillId="0" borderId="1" xfId="1" applyFont="1" applyBorder="1"/>
    <xf numFmtId="0" fontId="11" fillId="0" borderId="1" xfId="1" applyFont="1" applyBorder="1"/>
    <xf numFmtId="43" fontId="3" fillId="8" borderId="1" xfId="1" applyNumberFormat="1" applyFont="1" applyFill="1" applyBorder="1"/>
    <xf numFmtId="43" fontId="11" fillId="0" borderId="1" xfId="2" applyFont="1" applyBorder="1"/>
    <xf numFmtId="0" fontId="1" fillId="0" borderId="0" xfId="1" applyBorder="1" applyAlignment="1">
      <alignment horizontal="left"/>
    </xf>
    <xf numFmtId="0" fontId="1" fillId="0" borderId="0" xfId="1" applyBorder="1" applyAlignment="1"/>
    <xf numFmtId="0" fontId="1" fillId="0" borderId="0" xfId="1" applyAlignment="1">
      <alignment horizontal="right"/>
    </xf>
    <xf numFmtId="0" fontId="12" fillId="0" borderId="0" xfId="1" applyFont="1" applyBorder="1"/>
    <xf numFmtId="43" fontId="12" fillId="0" borderId="0" xfId="2" applyFont="1" applyBorder="1" applyAlignment="1"/>
    <xf numFmtId="43" fontId="1" fillId="0" borderId="0" xfId="2" applyFont="1" applyBorder="1"/>
    <xf numFmtId="166" fontId="3" fillId="0" borderId="0" xfId="1" applyNumberFormat="1" applyFont="1" applyBorder="1"/>
    <xf numFmtId="43" fontId="12" fillId="0" borderId="0" xfId="2" applyFont="1" applyBorder="1" applyAlignment="1">
      <alignment horizontal="left"/>
    </xf>
    <xf numFmtId="16" fontId="3" fillId="0" borderId="0" xfId="1" applyNumberFormat="1" applyFont="1" applyBorder="1"/>
    <xf numFmtId="16" fontId="1" fillId="0" borderId="0" xfId="1" applyNumberFormat="1" applyFont="1" applyBorder="1"/>
    <xf numFmtId="0" fontId="3" fillId="0" borderId="0" xfId="1" applyFont="1"/>
    <xf numFmtId="16" fontId="3" fillId="5" borderId="1" xfId="1" applyNumberFormat="1" applyFont="1" applyFill="1" applyBorder="1"/>
    <xf numFmtId="43" fontId="3" fillId="4" borderId="1" xfId="2" applyFont="1" applyFill="1" applyBorder="1"/>
    <xf numFmtId="43" fontId="3" fillId="0" borderId="1" xfId="2" applyFont="1" applyBorder="1"/>
    <xf numFmtId="0" fontId="3" fillId="0" borderId="2" xfId="1" applyFont="1" applyBorder="1"/>
    <xf numFmtId="43" fontId="3" fillId="4" borderId="1" xfId="1" applyNumberFormat="1" applyFont="1" applyFill="1" applyBorder="1"/>
    <xf numFmtId="0" fontId="1" fillId="0" borderId="2" xfId="1" applyFont="1" applyBorder="1"/>
    <xf numFmtId="0" fontId="11" fillId="0" borderId="2" xfId="1" applyFont="1" applyBorder="1"/>
    <xf numFmtId="43" fontId="3" fillId="0" borderId="1" xfId="2" applyFont="1" applyFill="1" applyBorder="1"/>
    <xf numFmtId="0" fontId="3" fillId="0" borderId="2" xfId="1" applyFont="1" applyFill="1" applyBorder="1"/>
    <xf numFmtId="0" fontId="3" fillId="0" borderId="1" xfId="1" applyFont="1" applyFill="1" applyBorder="1"/>
    <xf numFmtId="16" fontId="3" fillId="0" borderId="1" xfId="1" applyNumberFormat="1" applyFont="1" applyFill="1" applyBorder="1"/>
    <xf numFmtId="0" fontId="3" fillId="0" borderId="1" xfId="1" applyFont="1" applyBorder="1"/>
    <xf numFmtId="43" fontId="15" fillId="0" borderId="1" xfId="1" applyNumberFormat="1" applyFont="1" applyBorder="1"/>
    <xf numFmtId="43" fontId="3" fillId="0" borderId="1" xfId="1" applyNumberFormat="1" applyFont="1" applyBorder="1"/>
    <xf numFmtId="0" fontId="1" fillId="0" borderId="0" xfId="1"/>
    <xf numFmtId="43" fontId="3" fillId="0" borderId="0" xfId="2" applyFont="1"/>
    <xf numFmtId="0" fontId="3" fillId="0" borderId="0" xfId="1" applyFont="1"/>
    <xf numFmtId="43" fontId="1" fillId="0" borderId="0" xfId="1" applyNumberFormat="1"/>
    <xf numFmtId="16" fontId="1" fillId="0" borderId="0" xfId="1" applyNumberFormat="1"/>
    <xf numFmtId="43" fontId="1" fillId="0" borderId="0" xfId="2" applyFont="1"/>
    <xf numFmtId="0" fontId="1" fillId="0" borderId="1" xfId="1" applyBorder="1"/>
    <xf numFmtId="43" fontId="1" fillId="0" borderId="1" xfId="2" applyFont="1" applyBorder="1"/>
    <xf numFmtId="0" fontId="1" fillId="4" borderId="0" xfId="1" applyFill="1"/>
    <xf numFmtId="0" fontId="1" fillId="0" borderId="0" xfId="1" applyFont="1"/>
    <xf numFmtId="2" fontId="1" fillId="0" borderId="0" xfId="1" applyNumberFormat="1"/>
    <xf numFmtId="0" fontId="11" fillId="0" borderId="0" xfId="1" applyFont="1" applyBorder="1"/>
    <xf numFmtId="0" fontId="3" fillId="0" borderId="0" xfId="1" applyFont="1" applyFill="1" applyBorder="1"/>
    <xf numFmtId="0" fontId="1" fillId="0" borderId="0" xfId="1" applyBorder="1"/>
    <xf numFmtId="0" fontId="1" fillId="0" borderId="0" xfId="1" applyFont="1" applyBorder="1"/>
    <xf numFmtId="43" fontId="2" fillId="0" borderId="0" xfId="2" applyFont="1" applyAlignment="1">
      <alignment horizontal="left"/>
    </xf>
    <xf numFmtId="2" fontId="3" fillId="0" borderId="0" xfId="1" applyNumberFormat="1" applyFont="1"/>
    <xf numFmtId="43" fontId="3" fillId="4" borderId="0" xfId="2" applyFont="1" applyFill="1" applyAlignment="1">
      <alignment horizontal="left"/>
    </xf>
    <xf numFmtId="43" fontId="3" fillId="0" borderId="0" xfId="2" applyFont="1" applyAlignment="1">
      <alignment horizontal="left"/>
    </xf>
    <xf numFmtId="0" fontId="1" fillId="0" borderId="0" xfId="1" applyFill="1" applyBorder="1"/>
    <xf numFmtId="0" fontId="6" fillId="0" borderId="0" xfId="1" applyFont="1"/>
    <xf numFmtId="2" fontId="1" fillId="0" borderId="1" xfId="1" applyNumberFormat="1" applyFont="1" applyBorder="1"/>
    <xf numFmtId="0" fontId="11" fillId="0" borderId="0" xfId="1" applyFont="1"/>
    <xf numFmtId="0" fontId="1" fillId="0" borderId="0" xfId="1" applyFill="1"/>
    <xf numFmtId="16" fontId="1" fillId="0" borderId="0" xfId="1" applyNumberFormat="1" applyFont="1" applyBorder="1"/>
    <xf numFmtId="43" fontId="1" fillId="0" borderId="0" xfId="1" applyNumberFormat="1" applyBorder="1"/>
    <xf numFmtId="16" fontId="1" fillId="0" borderId="0" xfId="1" applyNumberFormat="1" applyFill="1" applyBorder="1"/>
    <xf numFmtId="0" fontId="3" fillId="0" borderId="0" xfId="1" applyFont="1" applyFill="1" applyAlignment="1">
      <alignment horizontal="left"/>
    </xf>
    <xf numFmtId="0" fontId="8" fillId="0" borderId="0" xfId="1" applyFont="1"/>
    <xf numFmtId="2" fontId="3" fillId="0" borderId="4" xfId="1" applyNumberFormat="1" applyFont="1" applyFill="1" applyBorder="1"/>
    <xf numFmtId="43" fontId="3" fillId="0" borderId="0" xfId="2" applyFont="1" applyFill="1" applyAlignment="1">
      <alignment horizontal="left"/>
    </xf>
    <xf numFmtId="2" fontId="3" fillId="0" borderId="4" xfId="1" applyNumberFormat="1" applyFont="1" applyBorder="1"/>
    <xf numFmtId="0" fontId="3" fillId="0" borderId="7" xfId="1" applyFont="1" applyBorder="1"/>
    <xf numFmtId="0" fontId="3" fillId="0" borderId="8" xfId="1" applyFont="1" applyFill="1" applyBorder="1"/>
    <xf numFmtId="2" fontId="8" fillId="0" borderId="0" xfId="1" applyNumberFormat="1" applyFont="1" applyFill="1"/>
    <xf numFmtId="2" fontId="3" fillId="4" borderId="1" xfId="1" applyNumberFormat="1" applyFont="1" applyFill="1" applyBorder="1"/>
    <xf numFmtId="0" fontId="8" fillId="0" borderId="0" xfId="1" applyFont="1" applyFill="1" applyBorder="1"/>
    <xf numFmtId="16" fontId="3" fillId="0" borderId="0" xfId="1" applyNumberFormat="1" applyFont="1" applyFill="1" applyBorder="1"/>
    <xf numFmtId="2" fontId="8" fillId="0" borderId="0" xfId="1" applyNumberFormat="1" applyFont="1" applyFill="1" applyBorder="1"/>
    <xf numFmtId="2" fontId="3" fillId="0" borderId="0" xfId="1" applyNumberFormat="1" applyFont="1" applyFill="1" applyBorder="1"/>
    <xf numFmtId="43" fontId="3" fillId="0" borderId="4" xfId="2" applyFont="1" applyFill="1" applyBorder="1"/>
    <xf numFmtId="43" fontId="3" fillId="0" borderId="3" xfId="2" applyFont="1" applyFill="1" applyBorder="1"/>
    <xf numFmtId="2" fontId="9" fillId="0" borderId="0" xfId="1" applyNumberFormat="1" applyFont="1" applyFill="1" applyBorder="1"/>
    <xf numFmtId="43" fontId="4" fillId="0" borderId="1" xfId="1" applyNumberFormat="1" applyFont="1" applyBorder="1"/>
    <xf numFmtId="43" fontId="7" fillId="2" borderId="0" xfId="2" applyFont="1" applyFill="1" applyAlignment="1">
      <alignment horizontal="left"/>
    </xf>
    <xf numFmtId="16" fontId="1" fillId="0" borderId="0" xfId="1" applyNumberFormat="1" applyFont="1"/>
    <xf numFmtId="43" fontId="3" fillId="9" borderId="0" xfId="2" applyFont="1" applyFill="1" applyAlignment="1">
      <alignment horizontal="left"/>
    </xf>
    <xf numFmtId="43" fontId="5" fillId="0" borderId="0" xfId="2" applyFont="1" applyFill="1" applyAlignment="1"/>
    <xf numFmtId="0" fontId="4" fillId="0" borderId="0" xfId="1" applyFont="1" applyFill="1"/>
    <xf numFmtId="165" fontId="3" fillId="0" borderId="0" xfId="1" applyNumberFormat="1" applyFont="1"/>
    <xf numFmtId="17" fontId="1" fillId="0" borderId="0" xfId="2" applyNumberFormat="1" applyFont="1"/>
    <xf numFmtId="2" fontId="11" fillId="0" borderId="0" xfId="1" applyNumberFormat="1" applyFont="1" applyFill="1" applyBorder="1"/>
    <xf numFmtId="2" fontId="11" fillId="0" borderId="0" xfId="1" applyNumberFormat="1" applyFont="1" applyBorder="1"/>
    <xf numFmtId="16" fontId="11" fillId="0" borderId="0" xfId="1" applyNumberFormat="1" applyFont="1" applyFill="1" applyBorder="1"/>
    <xf numFmtId="43" fontId="3" fillId="12" borderId="0" xfId="2" applyFont="1" applyFill="1" applyAlignment="1">
      <alignment horizontal="left"/>
    </xf>
    <xf numFmtId="2" fontId="21" fillId="0" borderId="0" xfId="1" applyNumberFormat="1" applyFont="1" applyFill="1" applyBorder="1"/>
    <xf numFmtId="2" fontId="3" fillId="0" borderId="0" xfId="1" applyNumberFormat="1" applyFont="1" applyFill="1"/>
    <xf numFmtId="0" fontId="21" fillId="0" borderId="0" xfId="1" applyFont="1" applyFill="1"/>
    <xf numFmtId="0" fontId="4" fillId="4" borderId="0" xfId="1" applyFont="1" applyFill="1"/>
    <xf numFmtId="43" fontId="4" fillId="4" borderId="0" xfId="2" applyFont="1" applyFill="1"/>
    <xf numFmtId="2" fontId="3" fillId="0" borderId="0" xfId="1" applyNumberFormat="1" applyFont="1" applyBorder="1"/>
    <xf numFmtId="2" fontId="1" fillId="0" borderId="1" xfId="1" applyNumberFormat="1" applyFont="1" applyFill="1" applyBorder="1"/>
    <xf numFmtId="2" fontId="1" fillId="0" borderId="1" xfId="1" applyNumberFormat="1" applyBorder="1"/>
    <xf numFmtId="43" fontId="3" fillId="0" borderId="0" xfId="5" applyFont="1"/>
    <xf numFmtId="43" fontId="3" fillId="0" borderId="3" xfId="5" applyFont="1" applyFill="1" applyBorder="1"/>
    <xf numFmtId="43" fontId="7" fillId="2" borderId="0" xfId="5" applyFont="1" applyFill="1" applyAlignment="1">
      <alignment horizontal="left"/>
    </xf>
    <xf numFmtId="43" fontId="1" fillId="0" borderId="0" xfId="1" applyNumberFormat="1" applyFill="1"/>
    <xf numFmtId="43" fontId="0" fillId="0" borderId="0" xfId="0" applyNumberFormat="1"/>
    <xf numFmtId="43" fontId="1" fillId="8" borderId="10" xfId="2" applyFont="1" applyFill="1" applyBorder="1" applyAlignment="1">
      <alignment horizontal="left"/>
    </xf>
    <xf numFmtId="43" fontId="1" fillId="6" borderId="10" xfId="2" applyFont="1" applyFill="1" applyBorder="1" applyAlignment="1">
      <alignment horizontal="left"/>
    </xf>
    <xf numFmtId="43" fontId="1" fillId="6" borderId="11" xfId="2" applyFont="1" applyFill="1" applyBorder="1" applyAlignment="1">
      <alignment horizontal="left"/>
    </xf>
    <xf numFmtId="43" fontId="3" fillId="9" borderId="1" xfId="2" applyFont="1" applyFill="1" applyBorder="1"/>
    <xf numFmtId="43" fontId="3" fillId="9" borderId="1" xfId="2" applyFont="1" applyFill="1" applyBorder="1" applyAlignment="1">
      <alignment horizontal="center"/>
    </xf>
    <xf numFmtId="43" fontId="3" fillId="10" borderId="1" xfId="2" applyFont="1" applyFill="1" applyBorder="1"/>
    <xf numFmtId="43" fontId="3" fillId="6" borderId="1" xfId="2" applyFont="1" applyFill="1" applyBorder="1" applyAlignment="1">
      <alignment horizontal="center"/>
    </xf>
    <xf numFmtId="43" fontId="3" fillId="6" borderId="1" xfId="2" applyFont="1" applyFill="1" applyBorder="1"/>
    <xf numFmtId="43" fontId="3" fillId="6" borderId="1" xfId="1" applyNumberFormat="1" applyFont="1" applyFill="1" applyBorder="1"/>
    <xf numFmtId="43" fontId="4" fillId="7" borderId="0" xfId="1" applyNumberFormat="1" applyFont="1" applyFill="1"/>
    <xf numFmtId="43" fontId="2" fillId="0" borderId="1" xfId="2" applyFont="1" applyBorder="1"/>
    <xf numFmtId="0" fontId="3" fillId="0" borderId="0" xfId="0" applyFont="1"/>
    <xf numFmtId="2" fontId="0" fillId="0" borderId="0" xfId="0" applyNumberFormat="1"/>
    <xf numFmtId="43" fontId="0" fillId="0" borderId="0" xfId="2" applyFont="1"/>
    <xf numFmtId="0" fontId="0" fillId="0" borderId="0" xfId="0" applyFont="1"/>
    <xf numFmtId="0" fontId="3" fillId="0" borderId="0" xfId="0" applyFont="1" applyFill="1" applyAlignment="1">
      <alignment horizontal="left"/>
    </xf>
    <xf numFmtId="0" fontId="8" fillId="0" borderId="0" xfId="0" applyFont="1"/>
    <xf numFmtId="16" fontId="0" fillId="0" borderId="0" xfId="0" applyNumberFormat="1" applyFont="1"/>
    <xf numFmtId="2" fontId="3" fillId="0" borderId="4" xfId="0" applyNumberFormat="1" applyFont="1" applyFill="1" applyBorder="1"/>
    <xf numFmtId="2" fontId="3" fillId="0" borderId="4" xfId="0" applyNumberFormat="1" applyFont="1" applyBorder="1"/>
    <xf numFmtId="2" fontId="3" fillId="0" borderId="1" xfId="0" applyNumberFormat="1" applyFont="1" applyFill="1" applyBorder="1"/>
    <xf numFmtId="0" fontId="6" fillId="0" borderId="0" xfId="0" applyFont="1"/>
    <xf numFmtId="0" fontId="4" fillId="0" borderId="0" xfId="0" applyFont="1" applyFill="1" applyBorder="1"/>
    <xf numFmtId="43" fontId="4" fillId="0" borderId="0" xfId="2" applyFont="1" applyFill="1" applyBorder="1"/>
    <xf numFmtId="16" fontId="4" fillId="0" borderId="0" xfId="0" applyNumberFormat="1" applyFont="1" applyFill="1" applyBorder="1"/>
    <xf numFmtId="0" fontId="0" fillId="0" borderId="0" xfId="0" applyBorder="1"/>
    <xf numFmtId="43" fontId="3" fillId="3" borderId="0" xfId="2" applyFont="1" applyFill="1" applyAlignment="1">
      <alignment horizontal="left"/>
    </xf>
    <xf numFmtId="0" fontId="3" fillId="0" borderId="7" xfId="0" applyFont="1" applyBorder="1"/>
    <xf numFmtId="0" fontId="3" fillId="0" borderId="0" xfId="0" applyFont="1" applyBorder="1"/>
    <xf numFmtId="16" fontId="0" fillId="0" borderId="0" xfId="0" applyNumberFormat="1" applyFont="1" applyBorder="1"/>
    <xf numFmtId="0" fontId="4" fillId="0" borderId="0" xfId="0" applyFont="1"/>
    <xf numFmtId="2" fontId="0" fillId="13" borderId="0" xfId="0" applyNumberFormat="1" applyFill="1"/>
    <xf numFmtId="43" fontId="1" fillId="13" borderId="0" xfId="2" applyFont="1" applyFill="1"/>
    <xf numFmtId="0" fontId="3" fillId="0" borderId="8" xfId="0" applyFont="1" applyFill="1" applyBorder="1"/>
    <xf numFmtId="0" fontId="3" fillId="0" borderId="0" xfId="0" applyFont="1" applyFill="1" applyBorder="1"/>
    <xf numFmtId="16" fontId="0" fillId="0" borderId="0" xfId="0" applyNumberFormat="1" applyFont="1" applyFill="1" applyBorder="1"/>
    <xf numFmtId="0" fontId="4" fillId="13" borderId="1" xfId="0" applyFont="1" applyFill="1" applyBorder="1"/>
    <xf numFmtId="43" fontId="0" fillId="0" borderId="0" xfId="2" applyFont="1" applyAlignment="1">
      <alignment horizontal="left"/>
    </xf>
    <xf numFmtId="2" fontId="8" fillId="0" borderId="0" xfId="0" applyNumberFormat="1" applyFont="1" applyFill="1"/>
    <xf numFmtId="0" fontId="0" fillId="0" borderId="0" xfId="0" applyFont="1" applyFill="1"/>
    <xf numFmtId="0" fontId="0" fillId="0" borderId="0" xfId="0" applyFill="1"/>
    <xf numFmtId="16" fontId="0" fillId="0" borderId="0" xfId="0" applyNumberFormat="1" applyFont="1" applyFill="1"/>
    <xf numFmtId="0" fontId="8" fillId="0" borderId="0" xfId="0" applyFont="1" applyFill="1" applyBorder="1"/>
    <xf numFmtId="2" fontId="8" fillId="0" borderId="0" xfId="0" applyNumberFormat="1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167" fontId="0" fillId="0" borderId="0" xfId="0" applyNumberFormat="1" applyFont="1" applyFill="1" applyBorder="1"/>
    <xf numFmtId="0" fontId="4" fillId="0" borderId="0" xfId="0" applyFont="1" applyFill="1"/>
    <xf numFmtId="43" fontId="4" fillId="0" borderId="0" xfId="2" applyFont="1" applyFill="1"/>
    <xf numFmtId="0" fontId="23" fillId="0" borderId="0" xfId="0" applyFont="1"/>
    <xf numFmtId="0" fontId="1" fillId="0" borderId="0" xfId="0" applyFont="1"/>
    <xf numFmtId="43" fontId="3" fillId="0" borderId="0" xfId="1" applyNumberFormat="1" applyFont="1" applyFill="1"/>
    <xf numFmtId="0" fontId="3" fillId="0" borderId="0" xfId="1" applyFont="1" applyFill="1"/>
    <xf numFmtId="43" fontId="3" fillId="0" borderId="0" xfId="1" applyNumberFormat="1" applyFont="1" applyFill="1" applyBorder="1"/>
    <xf numFmtId="0" fontId="1" fillId="0" borderId="0" xfId="1" applyFont="1" applyFill="1" applyBorder="1"/>
    <xf numFmtId="43" fontId="11" fillId="0" borderId="0" xfId="1" applyNumberFormat="1" applyFont="1" applyFill="1" applyAlignment="1">
      <alignment horizontal="left"/>
    </xf>
    <xf numFmtId="43" fontId="3" fillId="0" borderId="0" xfId="1" applyNumberFormat="1" applyFont="1" applyFill="1" applyAlignment="1">
      <alignment horizontal="left"/>
    </xf>
    <xf numFmtId="43" fontId="2" fillId="0" borderId="0" xfId="1" applyNumberFormat="1" applyFont="1" applyFill="1" applyAlignment="1">
      <alignment horizontal="left"/>
    </xf>
    <xf numFmtId="43" fontId="1" fillId="0" borderId="10" xfId="2" applyFont="1" applyFill="1" applyBorder="1" applyAlignment="1">
      <alignment horizontal="left"/>
    </xf>
    <xf numFmtId="43" fontId="24" fillId="0" borderId="1" xfId="1" applyNumberFormat="1" applyFont="1" applyBorder="1"/>
    <xf numFmtId="43" fontId="25" fillId="0" borderId="0" xfId="1" applyNumberFormat="1" applyFont="1"/>
    <xf numFmtId="43" fontId="2" fillId="4" borderId="12" xfId="1" applyNumberFormat="1" applyFont="1" applyFill="1" applyBorder="1"/>
    <xf numFmtId="0" fontId="3" fillId="4" borderId="0" xfId="1" applyFont="1" applyFill="1" applyBorder="1"/>
    <xf numFmtId="2" fontId="0" fillId="0" borderId="0" xfId="0" applyNumberFormat="1" applyFill="1"/>
    <xf numFmtId="43" fontId="1" fillId="0" borderId="0" xfId="2" applyFont="1" applyFill="1"/>
    <xf numFmtId="2" fontId="3" fillId="0" borderId="0" xfId="0" applyNumberFormat="1" applyFont="1" applyBorder="1"/>
    <xf numFmtId="2" fontId="3" fillId="0" borderId="0" xfId="0" applyNumberFormat="1" applyFont="1" applyFill="1" applyBorder="1"/>
    <xf numFmtId="43" fontId="4" fillId="0" borderId="0" xfId="1" applyNumberFormat="1" applyFont="1" applyBorder="1"/>
    <xf numFmtId="2" fontId="1" fillId="0" borderId="0" xfId="1" applyNumberFormat="1" applyBorder="1"/>
    <xf numFmtId="43" fontId="1" fillId="4" borderId="1" xfId="5" applyFont="1" applyFill="1" applyBorder="1"/>
    <xf numFmtId="43" fontId="26" fillId="0" borderId="0" xfId="2" applyFont="1" applyFill="1" applyAlignment="1"/>
    <xf numFmtId="43" fontId="27" fillId="0" borderId="0" xfId="5" applyFont="1"/>
    <xf numFmtId="17" fontId="0" fillId="0" borderId="0" xfId="0" applyNumberFormat="1"/>
    <xf numFmtId="43" fontId="1" fillId="0" borderId="1" xfId="1" applyNumberFormat="1" applyFont="1" applyFill="1" applyBorder="1"/>
    <xf numFmtId="0" fontId="0" fillId="0" borderId="1" xfId="0" applyBorder="1"/>
    <xf numFmtId="2" fontId="0" fillId="0" borderId="1" xfId="0" applyNumberFormat="1" applyBorder="1"/>
    <xf numFmtId="0" fontId="28" fillId="0" borderId="0" xfId="0" applyFont="1"/>
    <xf numFmtId="43" fontId="28" fillId="0" borderId="0" xfId="5" applyFont="1"/>
    <xf numFmtId="43" fontId="28" fillId="0" borderId="0" xfId="0" applyNumberFormat="1" applyFont="1"/>
    <xf numFmtId="16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/>
    <xf numFmtId="16" fontId="29" fillId="0" borderId="0" xfId="0" applyNumberFormat="1" applyFont="1"/>
    <xf numFmtId="43" fontId="29" fillId="0" borderId="0" xfId="5" applyFont="1"/>
    <xf numFmtId="14" fontId="29" fillId="0" borderId="0" xfId="0" applyNumberFormat="1" applyFont="1"/>
    <xf numFmtId="43" fontId="29" fillId="0" borderId="0" xfId="0" applyNumberFormat="1" applyFont="1"/>
    <xf numFmtId="43" fontId="3" fillId="14" borderId="1" xfId="2" applyFont="1" applyFill="1" applyBorder="1"/>
    <xf numFmtId="2" fontId="31" fillId="0" borderId="0" xfId="0" applyNumberFormat="1" applyFont="1"/>
    <xf numFmtId="43" fontId="0" fillId="0" borderId="0" xfId="5" applyFont="1"/>
    <xf numFmtId="43" fontId="3" fillId="3" borderId="0" xfId="5" applyFont="1" applyFill="1" applyAlignment="1">
      <alignment horizontal="left"/>
    </xf>
    <xf numFmtId="43" fontId="3" fillId="0" borderId="0" xfId="5" applyFont="1" applyFill="1" applyAlignment="1">
      <alignment horizontal="left"/>
    </xf>
    <xf numFmtId="43" fontId="3" fillId="0" borderId="0" xfId="5" applyFont="1" applyAlignment="1">
      <alignment horizontal="left"/>
    </xf>
    <xf numFmtId="43" fontId="2" fillId="0" borderId="0" xfId="5" applyFont="1" applyAlignment="1">
      <alignment horizontal="left"/>
    </xf>
    <xf numFmtId="43" fontId="1" fillId="0" borderId="0" xfId="5" applyFont="1"/>
    <xf numFmtId="0" fontId="32" fillId="14" borderId="1" xfId="0" applyFont="1" applyFill="1" applyBorder="1"/>
    <xf numFmtId="43" fontId="32" fillId="14" borderId="1" xfId="5" applyFont="1" applyFill="1" applyBorder="1"/>
    <xf numFmtId="43" fontId="33" fillId="0" borderId="0" xfId="2" applyFont="1" applyFill="1" applyAlignment="1">
      <alignment horizontal="left"/>
    </xf>
    <xf numFmtId="43" fontId="33" fillId="4" borderId="0" xfId="2" applyFont="1" applyFill="1" applyAlignment="1">
      <alignment horizontal="left"/>
    </xf>
    <xf numFmtId="43" fontId="33" fillId="0" borderId="0" xfId="2" applyFont="1" applyAlignment="1">
      <alignment horizontal="left"/>
    </xf>
    <xf numFmtId="43" fontId="33" fillId="9" borderId="0" xfId="2" applyFont="1" applyFill="1" applyAlignment="1">
      <alignment horizontal="left"/>
    </xf>
    <xf numFmtId="43" fontId="33" fillId="0" borderId="0" xfId="2" applyFont="1" applyFill="1" applyAlignment="1"/>
    <xf numFmtId="43" fontId="33" fillId="3" borderId="0" xfId="2" applyFont="1" applyFill="1" applyAlignment="1">
      <alignment horizontal="left"/>
    </xf>
    <xf numFmtId="43" fontId="34" fillId="0" borderId="0" xfId="2" applyFont="1" applyAlignment="1">
      <alignment horizontal="left"/>
    </xf>
    <xf numFmtId="43" fontId="35" fillId="0" borderId="0" xfId="2" applyFont="1"/>
    <xf numFmtId="0" fontId="0" fillId="0" borderId="3" xfId="0" applyBorder="1"/>
    <xf numFmtId="0" fontId="0" fillId="0" borderId="5" xfId="0" applyBorder="1"/>
    <xf numFmtId="0" fontId="8" fillId="0" borderId="1" xfId="0" applyFont="1" applyBorder="1"/>
    <xf numFmtId="43" fontId="1" fillId="0" borderId="0" xfId="1" applyNumberFormat="1" applyFont="1" applyFill="1" applyBorder="1"/>
    <xf numFmtId="43" fontId="4" fillId="0" borderId="0" xfId="1" applyNumberFormat="1" applyFont="1" applyFill="1" applyBorder="1"/>
    <xf numFmtId="43" fontId="36" fillId="0" borderId="0" xfId="2" applyFont="1" applyFill="1" applyAlignment="1"/>
    <xf numFmtId="0" fontId="4" fillId="4" borderId="1" xfId="0" applyFont="1" applyFill="1" applyBorder="1"/>
    <xf numFmtId="43" fontId="4" fillId="4" borderId="1" xfId="2" applyFont="1" applyFill="1" applyBorder="1"/>
    <xf numFmtId="16" fontId="4" fillId="13" borderId="1" xfId="0" applyNumberFormat="1" applyFont="1" applyFill="1" applyBorder="1"/>
    <xf numFmtId="0" fontId="0" fillId="15" borderId="0" xfId="0" applyFill="1"/>
    <xf numFmtId="0" fontId="30" fillId="15" borderId="6" xfId="0" applyFont="1" applyFill="1" applyBorder="1"/>
    <xf numFmtId="2" fontId="3" fillId="15" borderId="1" xfId="0" applyNumberFormat="1" applyFont="1" applyFill="1" applyBorder="1"/>
    <xf numFmtId="0" fontId="0" fillId="15" borderId="1" xfId="0" applyFill="1" applyBorder="1"/>
    <xf numFmtId="2" fontId="3" fillId="15" borderId="6" xfId="0" applyNumberFormat="1" applyFont="1" applyFill="1" applyBorder="1"/>
    <xf numFmtId="43" fontId="0" fillId="15" borderId="1" xfId="2" applyFont="1" applyFill="1" applyBorder="1"/>
    <xf numFmtId="2" fontId="14" fillId="15" borderId="6" xfId="4" applyNumberFormat="1" applyFill="1" applyBorder="1" applyAlignment="1" applyProtection="1"/>
    <xf numFmtId="0" fontId="11" fillId="0" borderId="0" xfId="0" applyFont="1" applyBorder="1"/>
    <xf numFmtId="16" fontId="0" fillId="0" borderId="0" xfId="0" applyNumberForma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left"/>
    </xf>
    <xf numFmtId="43" fontId="3" fillId="0" borderId="0" xfId="0" applyNumberFormat="1" applyFont="1"/>
    <xf numFmtId="0" fontId="15" fillId="0" borderId="0" xfId="0" applyFont="1"/>
    <xf numFmtId="43" fontId="15" fillId="0" borderId="0" xfId="0" applyNumberFormat="1" applyFont="1"/>
    <xf numFmtId="17" fontId="3" fillId="0" borderId="0" xfId="0" applyNumberFormat="1" applyFont="1"/>
    <xf numFmtId="14" fontId="3" fillId="16" borderId="0" xfId="0" applyNumberFormat="1" applyFont="1" applyFill="1" applyAlignment="1">
      <alignment horizontal="left"/>
    </xf>
    <xf numFmtId="0" fontId="0" fillId="16" borderId="0" xfId="0" applyFont="1" applyFill="1"/>
    <xf numFmtId="43" fontId="3" fillId="16" borderId="0" xfId="2" applyFont="1" applyFill="1"/>
    <xf numFmtId="43" fontId="3" fillId="16" borderId="0" xfId="0" applyNumberFormat="1" applyFont="1" applyFill="1"/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left"/>
    </xf>
    <xf numFmtId="14" fontId="0" fillId="0" borderId="0" xfId="0" applyNumberFormat="1" applyFont="1" applyFill="1" applyAlignment="1">
      <alignment horizontal="left"/>
    </xf>
    <xf numFmtId="0" fontId="3" fillId="0" borderId="0" xfId="0" applyFont="1" applyFill="1"/>
    <xf numFmtId="43" fontId="3" fillId="0" borderId="0" xfId="0" applyNumberFormat="1" applyFont="1" applyFill="1"/>
    <xf numFmtId="14" fontId="0" fillId="0" borderId="0" xfId="0" applyNumberFormat="1" applyFont="1" applyAlignment="1">
      <alignment horizontal="left"/>
    </xf>
    <xf numFmtId="43" fontId="0" fillId="0" borderId="0" xfId="0" applyNumberFormat="1" applyFont="1" applyAlignment="1">
      <alignment horizontal="left"/>
    </xf>
    <xf numFmtId="0" fontId="18" fillId="0" borderId="1" xfId="1" applyFont="1" applyBorder="1"/>
    <xf numFmtId="43" fontId="1" fillId="4" borderId="1" xfId="2" applyFont="1" applyFill="1" applyBorder="1"/>
    <xf numFmtId="43" fontId="4" fillId="4" borderId="1" xfId="1" applyNumberFormat="1" applyFont="1" applyFill="1" applyBorder="1"/>
    <xf numFmtId="43" fontId="1" fillId="4" borderId="1" xfId="1" applyNumberFormat="1" applyFill="1" applyBorder="1"/>
    <xf numFmtId="43" fontId="31" fillId="0" borderId="0" xfId="2" applyFont="1" applyAlignment="1">
      <alignment horizontal="left"/>
    </xf>
    <xf numFmtId="0" fontId="1" fillId="0" borderId="0" xfId="0" applyFont="1" applyFill="1"/>
    <xf numFmtId="0" fontId="1" fillId="0" borderId="0" xfId="0" applyFont="1" applyFill="1" applyBorder="1"/>
    <xf numFmtId="0" fontId="0" fillId="0" borderId="1" xfId="0" applyFill="1" applyBorder="1"/>
    <xf numFmtId="43" fontId="0" fillId="0" borderId="1" xfId="5" applyFont="1" applyFill="1" applyBorder="1"/>
    <xf numFmtId="2" fontId="3" fillId="4" borderId="1" xfId="0" applyNumberFormat="1" applyFont="1" applyFill="1" applyBorder="1"/>
    <xf numFmtId="43" fontId="3" fillId="4" borderId="5" xfId="2" applyFont="1" applyFill="1" applyBorder="1"/>
    <xf numFmtId="2" fontId="3" fillId="4" borderId="4" xfId="0" applyNumberFormat="1" applyFont="1" applyFill="1" applyBorder="1"/>
    <xf numFmtId="43" fontId="3" fillId="4" borderId="0" xfId="2" applyFont="1" applyFill="1" applyBorder="1"/>
    <xf numFmtId="0" fontId="6" fillId="4" borderId="0" xfId="0" applyFont="1" applyFill="1"/>
    <xf numFmtId="43" fontId="3" fillId="4" borderId="4" xfId="2" applyFont="1" applyFill="1" applyBorder="1"/>
    <xf numFmtId="0" fontId="0" fillId="4" borderId="6" xfId="0" applyFill="1" applyBorder="1"/>
    <xf numFmtId="2" fontId="1" fillId="4" borderId="1" xfId="1" applyNumberFormat="1" applyFont="1" applyFill="1" applyBorder="1"/>
    <xf numFmtId="2" fontId="37" fillId="4" borderId="1" xfId="0" applyNumberFormat="1" applyFont="1" applyFill="1" applyBorder="1"/>
    <xf numFmtId="2" fontId="1" fillId="4" borderId="1" xfId="1" applyNumberFormat="1" applyFill="1" applyBorder="1"/>
    <xf numFmtId="43" fontId="0" fillId="4" borderId="1" xfId="0" applyNumberFormat="1" applyFill="1" applyBorder="1"/>
    <xf numFmtId="43" fontId="0" fillId="4" borderId="6" xfId="5" applyFont="1" applyFill="1" applyBorder="1"/>
    <xf numFmtId="2" fontId="3" fillId="4" borderId="4" xfId="1" applyNumberFormat="1" applyFont="1" applyFill="1" applyBorder="1"/>
    <xf numFmtId="2" fontId="3" fillId="4" borderId="0" xfId="1" applyNumberFormat="1" applyFont="1" applyFill="1"/>
    <xf numFmtId="2" fontId="3" fillId="4" borderId="0" xfId="1" applyNumberFormat="1" applyFont="1" applyFill="1" applyBorder="1"/>
    <xf numFmtId="2" fontId="3" fillId="4" borderId="5" xfId="1" applyNumberFormat="1" applyFont="1" applyFill="1" applyBorder="1"/>
    <xf numFmtId="0" fontId="4" fillId="0" borderId="2" xfId="1" applyFont="1" applyFill="1" applyBorder="1" applyAlignment="1"/>
    <xf numFmtId="0" fontId="1" fillId="0" borderId="9" xfId="1" applyBorder="1" applyAlignment="1"/>
    <xf numFmtId="0" fontId="1" fillId="0" borderId="6" xfId="1" applyBorder="1" applyAlignment="1"/>
  </cellXfs>
  <cellStyles count="6">
    <cellStyle name="Comma" xfId="5" builtinId="3"/>
    <cellStyle name="Comma 2" xfId="2"/>
    <cellStyle name="Currency 2" xfId="3"/>
    <cellStyle name="Hyperlink" xfId="4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wfwatw@gmail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wfwatw@gmail.com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P46"/>
  <sheetViews>
    <sheetView topLeftCell="A19" workbookViewId="0">
      <selection activeCell="M30" sqref="M30"/>
    </sheetView>
  </sheetViews>
  <sheetFormatPr defaultRowHeight="15"/>
  <cols>
    <col min="1" max="1" width="14.28515625" bestFit="1" customWidth="1"/>
    <col min="5" max="5" width="19.85546875" bestFit="1" customWidth="1"/>
    <col min="6" max="6" width="12.85546875" bestFit="1" customWidth="1"/>
    <col min="7" max="7" width="11.5703125" bestFit="1" customWidth="1"/>
  </cols>
  <sheetData>
    <row r="2" spans="1:16" ht="15.75">
      <c r="A2" s="54">
        <v>42522</v>
      </c>
      <c r="B2" s="3"/>
      <c r="C2" s="1"/>
      <c r="D2" s="1"/>
      <c r="E2" s="3"/>
      <c r="F2" s="9"/>
      <c r="G2" s="16"/>
      <c r="H2" s="16"/>
      <c r="I2" s="1"/>
      <c r="J2" s="1"/>
      <c r="K2" s="1"/>
      <c r="L2" s="1"/>
      <c r="M2" s="1"/>
      <c r="N2" s="1"/>
      <c r="O2" s="1"/>
      <c r="P2" s="1"/>
    </row>
    <row r="3" spans="1:16" ht="15.75">
      <c r="A3" s="1"/>
      <c r="B3" s="1"/>
      <c r="C3" s="1"/>
      <c r="D3" s="1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>
      <c r="A4" s="3" t="s">
        <v>0</v>
      </c>
      <c r="B4" s="3"/>
      <c r="C4" s="3"/>
      <c r="D4" s="1"/>
      <c r="E4" s="3"/>
      <c r="F4" s="9"/>
      <c r="G4" s="16"/>
      <c r="H4" s="1"/>
      <c r="I4" s="1"/>
      <c r="J4" s="1"/>
      <c r="K4" s="1"/>
      <c r="L4" s="1"/>
      <c r="M4" s="1"/>
      <c r="N4" s="1"/>
      <c r="O4" s="1"/>
      <c r="P4" s="1"/>
    </row>
    <row r="5" spans="1:16" ht="15.75">
      <c r="A5" s="1"/>
      <c r="B5" s="1"/>
      <c r="C5" s="1"/>
      <c r="D5" s="1"/>
      <c r="E5" s="3"/>
      <c r="F5" s="1"/>
      <c r="G5" s="1"/>
      <c r="H5" s="1"/>
      <c r="I5" s="1"/>
      <c r="J5" s="1"/>
      <c r="K5" s="55"/>
      <c r="L5" s="1"/>
      <c r="M5" s="1"/>
      <c r="N5" s="1"/>
      <c r="O5" s="1"/>
      <c r="P5" s="1"/>
    </row>
    <row r="6" spans="1:16" ht="15.75">
      <c r="A6" s="29">
        <v>1148</v>
      </c>
      <c r="B6" s="1" t="s">
        <v>1</v>
      </c>
      <c r="C6" s="1"/>
      <c r="D6" s="1"/>
      <c r="E6" s="30" t="s">
        <v>2</v>
      </c>
      <c r="F6" s="298">
        <f>A20</f>
        <v>10149</v>
      </c>
      <c r="G6" s="16"/>
      <c r="H6" s="1"/>
      <c r="I6" s="1"/>
      <c r="J6" s="1"/>
      <c r="K6" s="55"/>
      <c r="L6" s="1"/>
      <c r="M6" s="1"/>
      <c r="N6" s="1"/>
      <c r="O6" s="1"/>
      <c r="P6" s="1"/>
    </row>
    <row r="7" spans="1:16" ht="15.75">
      <c r="A7" s="1"/>
      <c r="B7" s="1"/>
      <c r="C7" s="1"/>
      <c r="D7" s="5"/>
      <c r="E7" s="31"/>
      <c r="F7" s="32"/>
      <c r="G7" s="2"/>
      <c r="H7" s="1"/>
      <c r="I7" s="1"/>
      <c r="J7" s="1"/>
      <c r="K7" s="16"/>
      <c r="L7" s="44"/>
      <c r="M7" s="24"/>
      <c r="N7" s="1"/>
      <c r="O7" s="1"/>
      <c r="P7" s="1"/>
    </row>
    <row r="8" spans="1:16" ht="15.75">
      <c r="A8" s="33">
        <v>292</v>
      </c>
      <c r="B8" s="1" t="s">
        <v>3</v>
      </c>
      <c r="C8" s="1"/>
      <c r="D8" s="5">
        <v>42887</v>
      </c>
      <c r="E8" s="31" t="s">
        <v>4</v>
      </c>
      <c r="F8" s="32">
        <v>1179</v>
      </c>
      <c r="G8" s="2">
        <f>F6-F8</f>
        <v>8970</v>
      </c>
      <c r="H8" s="8" t="s">
        <v>5</v>
      </c>
      <c r="I8" s="1"/>
      <c r="J8" s="44"/>
      <c r="K8" s="16"/>
      <c r="L8" s="44"/>
      <c r="M8" s="24"/>
      <c r="N8" s="1"/>
      <c r="O8" s="1"/>
      <c r="P8" s="1"/>
    </row>
    <row r="9" spans="1:16" ht="15.75">
      <c r="A9" s="18">
        <v>1380</v>
      </c>
      <c r="B9" s="3" t="s">
        <v>6</v>
      </c>
      <c r="C9" s="3"/>
      <c r="D9" s="5">
        <v>42899</v>
      </c>
      <c r="E9" s="31" t="s">
        <v>7</v>
      </c>
      <c r="F9" s="53">
        <v>246</v>
      </c>
      <c r="G9" s="2">
        <f>G8-F9</f>
        <v>8724</v>
      </c>
      <c r="H9" s="1"/>
      <c r="I9" s="1"/>
      <c r="J9" s="56"/>
      <c r="K9" s="16"/>
      <c r="L9" s="44"/>
      <c r="M9" s="24"/>
      <c r="N9" s="1"/>
      <c r="O9" s="1"/>
      <c r="P9" s="1"/>
    </row>
    <row r="10" spans="1:16" ht="15.75">
      <c r="A10" s="19">
        <v>296</v>
      </c>
      <c r="B10" s="3" t="s">
        <v>8</v>
      </c>
      <c r="C10" s="3"/>
      <c r="D10" s="5">
        <v>42915</v>
      </c>
      <c r="E10" s="31" t="s">
        <v>9</v>
      </c>
      <c r="F10" s="12">
        <v>129</v>
      </c>
      <c r="G10" s="235">
        <f t="shared" ref="G10:G28" si="0">G9-F10</f>
        <v>8595</v>
      </c>
      <c r="H10" s="8" t="s">
        <v>5</v>
      </c>
      <c r="I10" s="1"/>
      <c r="J10" s="44"/>
      <c r="K10" s="16"/>
      <c r="L10" s="44"/>
      <c r="M10" s="24"/>
      <c r="N10" s="1"/>
      <c r="O10" s="1"/>
      <c r="P10" s="1"/>
    </row>
    <row r="11" spans="1:16" ht="15.75">
      <c r="A11" s="19"/>
      <c r="B11" s="3"/>
      <c r="C11" s="3"/>
      <c r="D11" s="5"/>
      <c r="E11" s="31"/>
      <c r="F11" s="53"/>
      <c r="G11" s="235">
        <f t="shared" si="0"/>
        <v>8595</v>
      </c>
      <c r="H11" s="8"/>
      <c r="I11" s="1"/>
      <c r="J11" s="56"/>
      <c r="K11" s="16"/>
      <c r="L11" s="44"/>
      <c r="M11" s="24"/>
      <c r="N11" s="24"/>
      <c r="O11" s="24"/>
      <c r="P11" s="26"/>
    </row>
    <row r="12" spans="1:16" ht="15.75">
      <c r="A12" s="19">
        <v>596</v>
      </c>
      <c r="B12" s="3" t="s">
        <v>10</v>
      </c>
      <c r="C12" s="25" t="s">
        <v>11</v>
      </c>
      <c r="D12" s="5">
        <v>42893</v>
      </c>
      <c r="E12" s="31" t="s">
        <v>12</v>
      </c>
      <c r="F12" s="53">
        <v>97.91</v>
      </c>
      <c r="G12" s="235">
        <f t="shared" si="0"/>
        <v>8497.09</v>
      </c>
      <c r="H12" s="1" t="s">
        <v>13</v>
      </c>
      <c r="I12" s="1"/>
      <c r="J12" s="56"/>
      <c r="K12" s="16"/>
      <c r="L12" s="44"/>
      <c r="M12" s="24"/>
      <c r="N12" s="24"/>
      <c r="O12" s="24"/>
      <c r="P12" s="26"/>
    </row>
    <row r="13" spans="1:16" ht="15.75">
      <c r="A13" s="19">
        <v>2195</v>
      </c>
      <c r="B13" s="3" t="s">
        <v>14</v>
      </c>
      <c r="C13" s="3"/>
      <c r="D13" s="5"/>
      <c r="E13" s="31" t="s">
        <v>15</v>
      </c>
      <c r="F13" s="12"/>
      <c r="G13" s="235">
        <f t="shared" si="0"/>
        <v>8497.09</v>
      </c>
      <c r="H13" s="1"/>
      <c r="I13" s="1"/>
      <c r="J13" s="44"/>
      <c r="K13" s="16"/>
      <c r="L13" s="44"/>
      <c r="M13" s="24"/>
      <c r="N13" s="26"/>
      <c r="O13" s="26"/>
      <c r="P13" s="26"/>
    </row>
    <row r="14" spans="1:16" ht="15.75">
      <c r="A14" s="18">
        <v>1326</v>
      </c>
      <c r="B14" s="3" t="s">
        <v>16</v>
      </c>
      <c r="C14" s="3"/>
      <c r="D14" s="5">
        <v>42905</v>
      </c>
      <c r="E14" s="31" t="s">
        <v>17</v>
      </c>
      <c r="F14" s="12">
        <v>200</v>
      </c>
      <c r="G14" s="235">
        <f t="shared" si="0"/>
        <v>8297.09</v>
      </c>
      <c r="H14" s="1"/>
      <c r="I14" s="1"/>
      <c r="J14" s="44"/>
      <c r="K14" s="16"/>
      <c r="L14" s="44"/>
      <c r="M14" s="24"/>
      <c r="N14" s="1"/>
      <c r="O14" s="1"/>
      <c r="P14" s="1"/>
    </row>
    <row r="15" spans="1:16" ht="16.5" thickBot="1">
      <c r="A15" s="34"/>
      <c r="B15" s="3"/>
      <c r="C15" s="3"/>
      <c r="D15" s="5">
        <v>42908</v>
      </c>
      <c r="E15" s="31" t="s">
        <v>18</v>
      </c>
      <c r="F15" s="53">
        <v>47.83</v>
      </c>
      <c r="G15" s="235">
        <f t="shared" si="0"/>
        <v>8249.26</v>
      </c>
      <c r="H15" s="1" t="s">
        <v>19</v>
      </c>
      <c r="I15" s="1"/>
      <c r="J15" s="56"/>
      <c r="K15" s="55"/>
      <c r="L15" s="44"/>
      <c r="M15" s="24"/>
      <c r="N15" s="1"/>
      <c r="O15" s="1"/>
      <c r="P15" s="1"/>
    </row>
    <row r="16" spans="1:16" ht="15.75">
      <c r="A16" s="35">
        <v>1401</v>
      </c>
      <c r="B16" s="36" t="s">
        <v>20</v>
      </c>
      <c r="C16" s="10"/>
      <c r="D16" s="5">
        <v>42909</v>
      </c>
      <c r="E16" s="31" t="s">
        <v>21</v>
      </c>
      <c r="F16" s="53">
        <v>50</v>
      </c>
      <c r="G16" s="235">
        <f t="shared" si="0"/>
        <v>8199.26</v>
      </c>
      <c r="H16" s="1"/>
      <c r="I16" s="1"/>
      <c r="J16" s="56"/>
      <c r="K16" s="55"/>
      <c r="L16" s="44"/>
      <c r="M16" s="50"/>
      <c r="N16" s="58"/>
      <c r="O16" s="26"/>
      <c r="P16" s="1"/>
    </row>
    <row r="17" spans="1:16" ht="16.5" thickBot="1">
      <c r="A17" s="37">
        <v>1364</v>
      </c>
      <c r="B17" s="38" t="s">
        <v>20</v>
      </c>
      <c r="C17" s="13"/>
      <c r="D17" s="5">
        <v>42891</v>
      </c>
      <c r="E17" s="31" t="s">
        <v>22</v>
      </c>
      <c r="F17" s="45">
        <v>81</v>
      </c>
      <c r="G17" s="235">
        <f t="shared" si="0"/>
        <v>8118.26</v>
      </c>
      <c r="H17" s="8" t="s">
        <v>5</v>
      </c>
      <c r="I17" s="14"/>
      <c r="J17" s="44"/>
      <c r="K17" s="55"/>
      <c r="L17" s="44"/>
      <c r="M17" s="24"/>
      <c r="N17" s="26"/>
      <c r="O17" s="26"/>
      <c r="P17" s="1"/>
    </row>
    <row r="18" spans="1:16" ht="15.75">
      <c r="A18" s="111">
        <v>151</v>
      </c>
      <c r="B18" s="1" t="s">
        <v>52</v>
      </c>
      <c r="C18" s="1"/>
      <c r="D18" s="5"/>
      <c r="E18" s="31" t="s">
        <v>23</v>
      </c>
      <c r="F18" s="45"/>
      <c r="G18" s="235">
        <f t="shared" si="0"/>
        <v>8118.26</v>
      </c>
      <c r="H18" s="1"/>
      <c r="I18" s="14"/>
      <c r="J18" s="44"/>
      <c r="K18" s="55"/>
      <c r="L18" s="44"/>
      <c r="M18" s="24"/>
      <c r="N18" s="26"/>
      <c r="O18" s="58"/>
    </row>
    <row r="19" spans="1:16" ht="15.75">
      <c r="A19" s="39"/>
      <c r="B19" s="1"/>
      <c r="C19" s="1"/>
      <c r="D19" s="5">
        <v>42901</v>
      </c>
      <c r="E19" s="31" t="s">
        <v>24</v>
      </c>
      <c r="F19" s="12">
        <v>1691.58</v>
      </c>
      <c r="G19" s="235">
        <f t="shared" si="0"/>
        <v>6426.68</v>
      </c>
      <c r="H19" s="25" t="s">
        <v>25</v>
      </c>
      <c r="I19" s="15"/>
      <c r="J19" s="44"/>
      <c r="K19" s="55"/>
      <c r="L19" s="44"/>
      <c r="M19" s="24"/>
      <c r="N19" s="1"/>
      <c r="O19" s="1"/>
    </row>
    <row r="20" spans="1:16" ht="15.75">
      <c r="A20" s="297">
        <f>SUM(A6:A19)</f>
        <v>10149</v>
      </c>
      <c r="B20" s="1"/>
      <c r="C20" s="1"/>
      <c r="D20" s="5">
        <v>42907</v>
      </c>
      <c r="E20" s="40" t="s">
        <v>26</v>
      </c>
      <c r="F20" s="12">
        <v>1000</v>
      </c>
      <c r="G20" s="235">
        <f t="shared" si="0"/>
        <v>5426.68</v>
      </c>
      <c r="H20" s="8"/>
      <c r="I20" s="14"/>
      <c r="J20" s="44"/>
      <c r="K20" s="44"/>
      <c r="L20" s="44"/>
      <c r="M20" s="468" t="s">
        <v>27</v>
      </c>
      <c r="N20" s="469"/>
      <c r="O20" s="470"/>
    </row>
    <row r="21" spans="1:16" ht="15.75">
      <c r="A21" s="1"/>
      <c r="B21" s="1"/>
      <c r="C21" s="1"/>
      <c r="D21" s="5">
        <v>42893</v>
      </c>
      <c r="E21" s="31" t="s">
        <v>28</v>
      </c>
      <c r="F21" s="11">
        <v>500</v>
      </c>
      <c r="G21" s="235">
        <f t="shared" si="0"/>
        <v>4926.68</v>
      </c>
      <c r="H21" s="8" t="s">
        <v>13</v>
      </c>
      <c r="I21" s="14"/>
      <c r="J21" s="44"/>
      <c r="K21" s="44"/>
      <c r="L21" s="44"/>
      <c r="M21" s="48">
        <v>28.6</v>
      </c>
      <c r="N21" s="17" t="s">
        <v>29</v>
      </c>
      <c r="O21" s="7"/>
    </row>
    <row r="22" spans="1:16" ht="15.75">
      <c r="A22" s="1"/>
      <c r="B22" s="1"/>
      <c r="C22" s="1"/>
      <c r="D22" s="5">
        <v>42878</v>
      </c>
      <c r="E22" s="31" t="s">
        <v>30</v>
      </c>
      <c r="F22" s="52">
        <v>425</v>
      </c>
      <c r="G22" s="235">
        <f t="shared" si="0"/>
        <v>4501.68</v>
      </c>
      <c r="H22" s="1" t="s">
        <v>31</v>
      </c>
      <c r="I22" s="14"/>
      <c r="J22" s="44"/>
      <c r="K22" s="44"/>
      <c r="L22" s="44"/>
      <c r="M22" s="48">
        <v>21.67</v>
      </c>
      <c r="N22" s="7" t="s">
        <v>32</v>
      </c>
      <c r="O22" s="7"/>
    </row>
    <row r="23" spans="1:16" ht="15.75">
      <c r="A23" s="1"/>
      <c r="B23" s="1"/>
      <c r="C23" s="1"/>
      <c r="D23" s="5">
        <v>42891</v>
      </c>
      <c r="E23" s="41" t="s">
        <v>33</v>
      </c>
      <c r="F23" s="45">
        <v>185</v>
      </c>
      <c r="G23" s="235">
        <f t="shared" si="0"/>
        <v>4316.68</v>
      </c>
      <c r="H23" s="8" t="s">
        <v>5</v>
      </c>
      <c r="I23" s="14"/>
      <c r="J23" s="44"/>
      <c r="K23" s="16"/>
      <c r="L23" s="44"/>
      <c r="M23" s="48">
        <v>35.51</v>
      </c>
      <c r="N23" s="7" t="s">
        <v>34</v>
      </c>
      <c r="O23" s="7"/>
    </row>
    <row r="24" spans="1:16" ht="15.75">
      <c r="A24" s="6"/>
      <c r="B24" s="6"/>
      <c r="C24" s="1"/>
      <c r="D24" s="42"/>
      <c r="E24" s="43" t="s">
        <v>35</v>
      </c>
      <c r="F24" s="53"/>
      <c r="G24" s="235">
        <f t="shared" si="0"/>
        <v>4316.68</v>
      </c>
      <c r="H24" s="1"/>
      <c r="I24" s="14">
        <v>700</v>
      </c>
      <c r="J24" s="56"/>
      <c r="K24" s="44"/>
      <c r="L24" s="44"/>
      <c r="M24" s="48">
        <v>11.28</v>
      </c>
      <c r="N24" s="7" t="s">
        <v>36</v>
      </c>
      <c r="O24" s="7"/>
    </row>
    <row r="25" spans="1:16" ht="15.75">
      <c r="A25" s="1"/>
      <c r="B25" s="1"/>
      <c r="C25" s="1"/>
      <c r="D25" s="57"/>
      <c r="E25" s="46" t="s">
        <v>37</v>
      </c>
      <c r="F25" s="22">
        <v>441.47999999999996</v>
      </c>
      <c r="G25" s="235">
        <f t="shared" si="0"/>
        <v>3875.2000000000003</v>
      </c>
      <c r="H25" s="8"/>
      <c r="I25" s="14"/>
      <c r="J25" s="44"/>
      <c r="K25" s="1"/>
      <c r="L25" s="44"/>
      <c r="M25" s="48">
        <v>129.59</v>
      </c>
      <c r="N25" s="7" t="s">
        <v>38</v>
      </c>
      <c r="O25" s="7"/>
    </row>
    <row r="26" spans="1:16" ht="15.75">
      <c r="A26" s="1"/>
      <c r="B26" s="1"/>
      <c r="C26" s="1"/>
      <c r="D26" s="57">
        <v>42891</v>
      </c>
      <c r="E26" s="13" t="s">
        <v>39</v>
      </c>
      <c r="F26" s="22">
        <v>97.91</v>
      </c>
      <c r="G26" s="235">
        <f t="shared" si="0"/>
        <v>3777.2900000000004</v>
      </c>
      <c r="H26" s="8" t="s">
        <v>40</v>
      </c>
      <c r="I26" s="15"/>
      <c r="J26" s="47"/>
      <c r="K26" s="1"/>
      <c r="L26" s="44"/>
      <c r="M26" s="48">
        <v>77.5</v>
      </c>
      <c r="N26" s="20" t="s">
        <v>41</v>
      </c>
      <c r="O26" s="7"/>
    </row>
    <row r="27" spans="1:16" ht="15.75">
      <c r="A27" s="1"/>
      <c r="B27" s="1"/>
      <c r="C27" s="1"/>
      <c r="D27" s="57">
        <v>42909</v>
      </c>
      <c r="E27" s="8" t="s">
        <v>53</v>
      </c>
      <c r="F27" s="22">
        <v>400</v>
      </c>
      <c r="G27" s="235">
        <f t="shared" si="0"/>
        <v>3377.2900000000004</v>
      </c>
      <c r="H27" s="8"/>
      <c r="I27" s="14"/>
      <c r="J27" s="44"/>
      <c r="K27" s="1"/>
      <c r="L27" s="24"/>
      <c r="M27" s="48">
        <v>14.9</v>
      </c>
      <c r="N27" s="7" t="s">
        <v>42</v>
      </c>
      <c r="O27" s="7"/>
    </row>
    <row r="28" spans="1:16" ht="15.75">
      <c r="A28" s="1"/>
      <c r="B28" s="1"/>
      <c r="C28" s="1"/>
      <c r="D28" s="57">
        <v>42915</v>
      </c>
      <c r="E28" s="8" t="s">
        <v>57</v>
      </c>
      <c r="F28" s="22">
        <v>40</v>
      </c>
      <c r="G28" s="235">
        <f t="shared" si="0"/>
        <v>3337.2900000000004</v>
      </c>
      <c r="H28" s="8"/>
      <c r="I28" s="59"/>
      <c r="J28" s="44"/>
      <c r="K28" s="4"/>
      <c r="L28" s="24"/>
      <c r="M28" s="48">
        <v>3.49</v>
      </c>
      <c r="N28" s="7" t="s">
        <v>43</v>
      </c>
      <c r="O28" s="7"/>
    </row>
    <row r="29" spans="1:16" ht="15.75">
      <c r="A29" s="1"/>
      <c r="B29" s="1"/>
      <c r="C29" s="1"/>
      <c r="D29" s="5"/>
      <c r="E29" s="8"/>
      <c r="F29" s="22"/>
      <c r="G29" s="2"/>
      <c r="H29" s="8"/>
      <c r="I29" s="14"/>
      <c r="J29" s="44"/>
      <c r="K29" s="4"/>
      <c r="L29" s="23"/>
      <c r="M29" s="48">
        <v>3.56</v>
      </c>
      <c r="N29" s="7" t="s">
        <v>44</v>
      </c>
      <c r="O29" s="7"/>
    </row>
    <row r="30" spans="1:16" ht="15.75">
      <c r="A30" s="1"/>
      <c r="B30" s="1"/>
      <c r="C30" s="1"/>
      <c r="D30" s="5"/>
      <c r="E30" s="8"/>
      <c r="F30" s="22"/>
      <c r="G30" s="16"/>
      <c r="H30" s="8"/>
      <c r="I30" s="14"/>
      <c r="J30" s="44"/>
      <c r="K30" s="1"/>
      <c r="L30" s="28"/>
      <c r="M30" s="48">
        <v>23.44</v>
      </c>
      <c r="N30" s="7" t="s">
        <v>45</v>
      </c>
      <c r="O30" s="7"/>
    </row>
    <row r="31" spans="1:16">
      <c r="A31" s="1"/>
      <c r="B31" s="1"/>
      <c r="C31" s="1"/>
      <c r="D31" s="1"/>
      <c r="E31" s="1"/>
      <c r="F31" s="6"/>
      <c r="G31" s="1"/>
      <c r="H31" s="1"/>
      <c r="I31" s="14"/>
      <c r="J31" s="14"/>
      <c r="K31" s="4"/>
      <c r="L31" s="24"/>
      <c r="M31" s="51">
        <v>6.08</v>
      </c>
      <c r="N31" s="7" t="s">
        <v>46</v>
      </c>
      <c r="O31" s="7"/>
    </row>
    <row r="32" spans="1:16">
      <c r="A32" s="1"/>
      <c r="B32" s="1"/>
      <c r="C32" s="1"/>
      <c r="D32" s="1"/>
      <c r="E32" s="1"/>
      <c r="F32" s="6"/>
      <c r="G32" s="1"/>
      <c r="H32" s="1"/>
      <c r="I32" s="14"/>
      <c r="J32" s="27"/>
      <c r="K32" s="1"/>
      <c r="L32" s="1"/>
      <c r="M32" s="49">
        <v>6.54</v>
      </c>
      <c r="N32" s="21" t="s">
        <v>47</v>
      </c>
      <c r="O32" s="7"/>
    </row>
    <row r="33" spans="1:15">
      <c r="A33" s="1"/>
      <c r="B33" s="1"/>
      <c r="C33" s="1"/>
      <c r="D33" s="1"/>
      <c r="E33" s="1"/>
      <c r="F33" s="6"/>
      <c r="G33" s="1"/>
      <c r="H33" s="1"/>
      <c r="I33" s="14"/>
      <c r="J33" s="27"/>
      <c r="K33" s="1"/>
      <c r="L33" s="1"/>
      <c r="M33" s="49">
        <v>15.8</v>
      </c>
      <c r="N33" s="21" t="s">
        <v>48</v>
      </c>
      <c r="O33" s="7"/>
    </row>
    <row r="34" spans="1:15">
      <c r="F34" s="6"/>
      <c r="G34" s="1"/>
      <c r="H34" s="1"/>
      <c r="I34" s="14"/>
      <c r="J34" s="27"/>
      <c r="K34" s="1"/>
      <c r="L34" s="1"/>
      <c r="M34" s="49">
        <v>25.94</v>
      </c>
      <c r="N34" s="21" t="s">
        <v>49</v>
      </c>
      <c r="O34" s="7"/>
    </row>
    <row r="35" spans="1:15">
      <c r="F35" s="6"/>
      <c r="G35" s="1"/>
      <c r="H35" s="1"/>
      <c r="I35" s="14"/>
      <c r="J35" s="27"/>
      <c r="K35" s="1"/>
      <c r="L35" s="1"/>
      <c r="M35" s="49">
        <v>21.49</v>
      </c>
      <c r="N35" s="21" t="s">
        <v>50</v>
      </c>
      <c r="O35" s="7"/>
    </row>
    <row r="36" spans="1:15">
      <c r="F36" s="6"/>
      <c r="G36" s="1"/>
      <c r="H36" s="1"/>
      <c r="I36" s="14"/>
      <c r="J36" s="27"/>
      <c r="K36" s="1"/>
      <c r="L36" s="1"/>
      <c r="M36" s="49">
        <v>8.6300000000000008</v>
      </c>
      <c r="N36" s="21" t="s">
        <v>32</v>
      </c>
      <c r="O36" s="7"/>
    </row>
    <row r="37" spans="1:15">
      <c r="F37" s="6"/>
      <c r="G37" s="1"/>
      <c r="H37" s="1"/>
      <c r="I37" s="14"/>
      <c r="J37" s="27"/>
      <c r="K37" s="1"/>
      <c r="L37" s="1"/>
      <c r="M37" s="49">
        <v>149.99</v>
      </c>
      <c r="N37" s="21" t="s">
        <v>54</v>
      </c>
      <c r="O37" s="7"/>
    </row>
    <row r="38" spans="1:15">
      <c r="F38" s="6"/>
      <c r="G38" s="1"/>
      <c r="H38" s="1"/>
      <c r="I38" s="14"/>
      <c r="J38" s="27"/>
      <c r="K38" s="1"/>
      <c r="L38" s="1"/>
      <c r="M38" s="49">
        <v>4.1100000000000003</v>
      </c>
      <c r="N38" s="21" t="s">
        <v>55</v>
      </c>
      <c r="O38" s="7"/>
    </row>
    <row r="39" spans="1:15">
      <c r="F39" s="6"/>
      <c r="G39" s="1"/>
      <c r="H39" s="1"/>
      <c r="I39" s="14"/>
      <c r="J39" s="27"/>
      <c r="K39" s="1"/>
      <c r="L39" s="1"/>
      <c r="M39" s="49">
        <v>17.62</v>
      </c>
      <c r="N39" s="21" t="s">
        <v>51</v>
      </c>
      <c r="O39" s="7"/>
    </row>
    <row r="40" spans="1:15">
      <c r="F40" s="65"/>
      <c r="G40" s="60"/>
      <c r="H40" s="60"/>
      <c r="I40" s="73"/>
      <c r="J40" s="85"/>
      <c r="K40" s="60"/>
      <c r="L40" s="60"/>
      <c r="M40" s="102">
        <v>10.92</v>
      </c>
      <c r="N40" s="79" t="s">
        <v>32</v>
      </c>
      <c r="O40" s="66"/>
    </row>
    <row r="41" spans="1:15">
      <c r="F41" s="65"/>
      <c r="G41" s="60"/>
      <c r="H41" s="60"/>
      <c r="I41" s="73"/>
      <c r="J41" s="85"/>
      <c r="K41" s="60"/>
      <c r="L41" s="60"/>
      <c r="M41" s="102">
        <v>43.87</v>
      </c>
      <c r="N41" s="79" t="s">
        <v>32</v>
      </c>
      <c r="O41" s="66"/>
    </row>
    <row r="42" spans="1:15">
      <c r="F42" s="65"/>
      <c r="G42" s="60"/>
      <c r="H42" s="60"/>
      <c r="I42" s="73"/>
      <c r="J42" s="85"/>
      <c r="K42" s="60"/>
      <c r="L42" s="60"/>
      <c r="M42" s="102">
        <v>34</v>
      </c>
      <c r="N42" s="79" t="s">
        <v>56</v>
      </c>
      <c r="O42" s="66"/>
    </row>
    <row r="43" spans="1:15">
      <c r="F43" s="65"/>
      <c r="G43" s="60"/>
      <c r="H43" s="60"/>
      <c r="I43" s="73"/>
      <c r="J43" s="85"/>
      <c r="K43" s="60"/>
      <c r="L43" s="60"/>
      <c r="M43" s="102">
        <v>19.57</v>
      </c>
      <c r="N43" s="79" t="s">
        <v>32</v>
      </c>
      <c r="O43" s="66"/>
    </row>
    <row r="44" spans="1:15">
      <c r="F44" s="65"/>
      <c r="G44" s="60"/>
      <c r="H44" s="60"/>
      <c r="I44" s="73"/>
      <c r="J44" s="85"/>
      <c r="K44" s="60"/>
      <c r="L44" s="60"/>
      <c r="M44" s="102">
        <v>13</v>
      </c>
      <c r="N44" s="79" t="s">
        <v>46</v>
      </c>
      <c r="O44" s="66"/>
    </row>
    <row r="45" spans="1:15">
      <c r="F45" s="1"/>
      <c r="G45" s="1"/>
      <c r="H45" s="1"/>
      <c r="I45" s="14"/>
      <c r="J45" s="27"/>
      <c r="K45" s="1"/>
      <c r="L45" s="1"/>
      <c r="M45" s="49">
        <v>441.47999999999996</v>
      </c>
      <c r="N45" s="7"/>
      <c r="O45" s="7"/>
    </row>
    <row r="46" spans="1:15">
      <c r="F46" s="1"/>
      <c r="G46" s="1"/>
      <c r="H46" s="1"/>
      <c r="I46" s="14"/>
      <c r="J46" s="27"/>
      <c r="K46" s="1"/>
      <c r="L46" s="1"/>
      <c r="M46" s="1"/>
      <c r="N46" s="1"/>
      <c r="O46" s="1"/>
    </row>
  </sheetData>
  <mergeCells count="1">
    <mergeCell ref="M20:O20"/>
  </mergeCells>
  <pageMargins left="0.7" right="0.7" top="0.75" bottom="0.75" header="0.3" footer="0.3"/>
  <pageSetup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46"/>
  <sheetViews>
    <sheetView workbookViewId="0">
      <selection activeCell="M23" sqref="M23"/>
    </sheetView>
  </sheetViews>
  <sheetFormatPr defaultRowHeight="15"/>
  <cols>
    <col min="1" max="1" width="9.28515625" bestFit="1" customWidth="1"/>
    <col min="2" max="2" width="21.28515625" customWidth="1"/>
    <col min="3" max="3" width="11.5703125" bestFit="1" customWidth="1"/>
    <col min="4" max="4" width="14.7109375" bestFit="1" customWidth="1"/>
    <col min="6" max="6" width="13.5703125" bestFit="1" customWidth="1"/>
    <col min="8" max="8" width="12.85546875" bestFit="1" customWidth="1"/>
    <col min="10" max="10" width="14" bestFit="1" customWidth="1"/>
    <col min="11" max="11" width="15.140625" bestFit="1" customWidth="1"/>
    <col min="12" max="13" width="11.5703125" bestFit="1" customWidth="1"/>
  </cols>
  <sheetData>
    <row r="2" spans="1:16" ht="15.75">
      <c r="A2" s="132"/>
      <c r="B2" s="153">
        <v>11617</v>
      </c>
      <c r="C2" s="154" t="s">
        <v>67</v>
      </c>
      <c r="D2" s="154"/>
      <c r="E2" s="155"/>
      <c r="F2" s="148"/>
      <c r="G2" s="130"/>
      <c r="H2" s="311">
        <f>B2+K3</f>
        <v>16810</v>
      </c>
      <c r="I2" s="130"/>
      <c r="J2" s="134"/>
      <c r="K2" s="184" t="s">
        <v>68</v>
      </c>
      <c r="L2" s="196">
        <v>0</v>
      </c>
      <c r="M2" s="146"/>
      <c r="N2" s="142"/>
      <c r="O2" s="148"/>
    </row>
    <row r="3" spans="1:16" ht="15.75">
      <c r="A3" s="185">
        <v>42385</v>
      </c>
      <c r="B3" s="305">
        <v>500</v>
      </c>
      <c r="C3" s="306">
        <v>80</v>
      </c>
      <c r="D3" s="127" t="s">
        <v>69</v>
      </c>
      <c r="E3" s="156"/>
      <c r="F3" s="130"/>
      <c r="G3" s="157"/>
      <c r="H3" s="152"/>
      <c r="I3" s="130"/>
      <c r="J3" s="197"/>
      <c r="K3" s="144">
        <v>5193</v>
      </c>
      <c r="L3" s="198" t="s">
        <v>70</v>
      </c>
      <c r="M3" s="146" t="s">
        <v>71</v>
      </c>
      <c r="N3" s="146"/>
      <c r="O3" s="146"/>
    </row>
    <row r="4" spans="1:16" ht="15.75">
      <c r="A4" s="185">
        <v>42416</v>
      </c>
      <c r="B4" s="307">
        <v>500</v>
      </c>
      <c r="C4" s="306">
        <v>80</v>
      </c>
      <c r="D4" s="158" t="s">
        <v>72</v>
      </c>
      <c r="E4" s="159"/>
      <c r="F4" s="160">
        <v>42856</v>
      </c>
      <c r="G4" s="157"/>
      <c r="H4" s="152"/>
      <c r="I4" s="130"/>
      <c r="J4" s="197"/>
      <c r="K4" s="148"/>
      <c r="L4" s="134"/>
      <c r="M4" s="199"/>
      <c r="N4" s="142"/>
      <c r="O4" s="171"/>
    </row>
    <row r="5" spans="1:16" ht="15.75">
      <c r="A5" s="185">
        <v>42445</v>
      </c>
      <c r="B5" s="221">
        <v>500</v>
      </c>
      <c r="C5" s="306">
        <v>80</v>
      </c>
      <c r="D5" s="127" t="s">
        <v>73</v>
      </c>
      <c r="E5" s="161">
        <v>0</v>
      </c>
      <c r="F5" s="142">
        <v>6633</v>
      </c>
      <c r="G5" s="138" t="s">
        <v>74</v>
      </c>
      <c r="H5" s="137"/>
      <c r="I5" s="130"/>
      <c r="J5" s="197" t="s">
        <v>75</v>
      </c>
      <c r="K5" s="142"/>
      <c r="L5" s="144"/>
      <c r="M5" s="142"/>
      <c r="N5" s="135"/>
      <c r="O5" s="146"/>
      <c r="P5" t="s">
        <v>118</v>
      </c>
    </row>
    <row r="6" spans="1:16" ht="15.75">
      <c r="A6" s="185">
        <v>42476</v>
      </c>
      <c r="B6" s="305">
        <v>500</v>
      </c>
      <c r="C6" s="306">
        <v>80</v>
      </c>
      <c r="D6" s="159" t="s">
        <v>76</v>
      </c>
      <c r="E6" s="162"/>
      <c r="F6" s="142">
        <v>130</v>
      </c>
      <c r="G6" s="133" t="s">
        <v>77</v>
      </c>
      <c r="H6" s="137"/>
      <c r="I6" s="200"/>
      <c r="J6" s="197" t="s">
        <v>78</v>
      </c>
      <c r="K6" s="142"/>
      <c r="L6" s="201"/>
      <c r="M6" s="201"/>
      <c r="N6" s="202"/>
      <c r="O6" s="146"/>
    </row>
    <row r="7" spans="1:16" ht="15.75">
      <c r="A7" s="185">
        <v>42506</v>
      </c>
      <c r="B7" s="305">
        <v>500</v>
      </c>
      <c r="C7" s="306">
        <v>80</v>
      </c>
      <c r="D7" s="137" t="s">
        <v>79</v>
      </c>
      <c r="E7" s="163"/>
      <c r="F7" s="142"/>
      <c r="G7" s="133"/>
      <c r="H7" s="133"/>
      <c r="I7" s="130"/>
      <c r="J7" s="197" t="s">
        <v>80</v>
      </c>
      <c r="K7" s="203"/>
      <c r="L7" s="204"/>
      <c r="M7" s="204"/>
      <c r="N7" s="168"/>
      <c r="O7" s="146"/>
    </row>
    <row r="8" spans="1:16" ht="15.75">
      <c r="A8" s="185">
        <v>42537</v>
      </c>
      <c r="B8" s="305"/>
      <c r="C8" s="306"/>
      <c r="D8" s="159"/>
      <c r="E8" s="158"/>
      <c r="F8" s="164"/>
      <c r="G8" s="138"/>
      <c r="H8" s="137"/>
      <c r="I8" s="130"/>
      <c r="J8" s="205" t="s">
        <v>81</v>
      </c>
      <c r="K8" s="203"/>
      <c r="L8" s="204"/>
      <c r="M8" s="388"/>
      <c r="N8" s="168"/>
      <c r="O8" s="206"/>
    </row>
    <row r="9" spans="1:16" ht="15.75">
      <c r="A9" s="185"/>
      <c r="B9" s="305"/>
      <c r="C9" s="306"/>
      <c r="D9" s="360"/>
      <c r="E9" s="165"/>
      <c r="F9" s="166">
        <v>6763</v>
      </c>
      <c r="G9" s="167">
        <v>42948</v>
      </c>
      <c r="H9" s="168"/>
      <c r="I9" s="137"/>
      <c r="J9" s="205" t="s">
        <v>82</v>
      </c>
      <c r="K9" s="203"/>
      <c r="L9" s="141"/>
      <c r="M9" s="207"/>
      <c r="N9" s="171" t="s">
        <v>105</v>
      </c>
      <c r="O9" s="206"/>
    </row>
    <row r="10" spans="1:16" ht="15.75">
      <c r="A10" s="220">
        <v>42598</v>
      </c>
      <c r="B10" s="201"/>
      <c r="C10" s="306"/>
      <c r="D10" s="302" t="s">
        <v>83</v>
      </c>
      <c r="E10" s="169"/>
      <c r="F10" s="166"/>
      <c r="G10" s="135">
        <v>2030</v>
      </c>
      <c r="H10" s="168" t="s">
        <v>84</v>
      </c>
      <c r="I10" s="130"/>
      <c r="J10" s="205" t="s">
        <v>85</v>
      </c>
      <c r="K10" s="203" t="s">
        <v>274</v>
      </c>
      <c r="L10" s="144">
        <v>300</v>
      </c>
      <c r="M10" s="142"/>
      <c r="N10" s="168"/>
      <c r="O10" s="206"/>
    </row>
    <row r="11" spans="1:16" ht="15.75">
      <c r="A11" s="191">
        <v>42629</v>
      </c>
      <c r="B11" s="201"/>
      <c r="C11" s="308"/>
      <c r="D11" s="303" t="s">
        <v>105</v>
      </c>
      <c r="E11" s="159"/>
      <c r="F11" s="170"/>
      <c r="G11" s="135">
        <v>80</v>
      </c>
      <c r="H11" s="171" t="s">
        <v>77</v>
      </c>
      <c r="I11" s="130"/>
      <c r="J11" s="197" t="s">
        <v>86</v>
      </c>
      <c r="K11" s="203"/>
      <c r="L11" s="144"/>
      <c r="M11" s="221">
        <v>600</v>
      </c>
      <c r="N11" s="171"/>
      <c r="O11" s="443" t="s">
        <v>242</v>
      </c>
      <c r="P11" t="s">
        <v>247</v>
      </c>
    </row>
    <row r="12" spans="1:16" ht="15.75">
      <c r="A12" s="191">
        <v>42659</v>
      </c>
      <c r="B12" s="204"/>
      <c r="C12" s="306"/>
      <c r="D12" s="303"/>
      <c r="E12" s="172"/>
      <c r="F12" s="153"/>
      <c r="G12" s="173">
        <v>2160</v>
      </c>
      <c r="H12" s="171"/>
      <c r="I12" s="130"/>
      <c r="J12" s="197" t="s">
        <v>87</v>
      </c>
      <c r="K12" s="203"/>
      <c r="L12" s="144"/>
      <c r="M12" s="147">
        <v>500</v>
      </c>
      <c r="N12" s="135"/>
      <c r="O12" s="146"/>
    </row>
    <row r="13" spans="1:16" ht="15.75">
      <c r="A13" s="191">
        <v>42690</v>
      </c>
      <c r="B13" s="204"/>
      <c r="C13" s="308"/>
      <c r="D13" s="127"/>
      <c r="E13" s="172"/>
      <c r="F13" s="174" t="s">
        <v>88</v>
      </c>
      <c r="G13" s="137"/>
      <c r="H13" s="137"/>
      <c r="I13" s="130"/>
      <c r="J13" s="197" t="s">
        <v>89</v>
      </c>
      <c r="K13" s="203"/>
      <c r="L13" s="144"/>
      <c r="M13" s="142">
        <v>500</v>
      </c>
      <c r="N13" s="135"/>
      <c r="O13" s="171"/>
    </row>
    <row r="14" spans="1:16" ht="15.75">
      <c r="A14" s="191">
        <v>42720</v>
      </c>
      <c r="B14" s="309"/>
      <c r="C14" s="309"/>
      <c r="D14" s="303"/>
      <c r="E14" s="264"/>
      <c r="F14" s="142">
        <v>130</v>
      </c>
      <c r="G14" s="137" t="s">
        <v>90</v>
      </c>
      <c r="H14" s="137"/>
      <c r="I14" s="130"/>
      <c r="J14" s="197" t="s">
        <v>91</v>
      </c>
      <c r="K14" s="148"/>
      <c r="L14" s="144"/>
      <c r="M14" s="142">
        <v>500</v>
      </c>
      <c r="N14" s="208" t="s">
        <v>236</v>
      </c>
      <c r="O14" s="168"/>
    </row>
    <row r="15" spans="1:16" ht="15.75">
      <c r="A15" s="192"/>
      <c r="B15" s="310"/>
      <c r="C15" s="310"/>
      <c r="D15" s="304" t="s">
        <v>241</v>
      </c>
      <c r="E15" s="264"/>
      <c r="F15" s="142">
        <v>2330</v>
      </c>
      <c r="G15" s="138" t="s">
        <v>76</v>
      </c>
      <c r="H15" s="137"/>
      <c r="I15" s="130"/>
      <c r="J15" s="197" t="s">
        <v>92</v>
      </c>
      <c r="K15" s="203"/>
      <c r="L15" s="144"/>
      <c r="M15" s="142">
        <v>3200</v>
      </c>
      <c r="N15" s="208"/>
      <c r="O15" s="146"/>
    </row>
    <row r="16" spans="1:16" ht="15.75">
      <c r="A16" s="240"/>
      <c r="B16" s="195">
        <f>SUM(B3:B15)</f>
        <v>2500</v>
      </c>
      <c r="C16" s="174">
        <f>SUM(C10:C15)</f>
        <v>0</v>
      </c>
      <c r="D16" s="159"/>
      <c r="E16" s="264"/>
      <c r="F16" s="148"/>
      <c r="G16" s="130" t="s">
        <v>93</v>
      </c>
      <c r="H16" s="148">
        <v>2446</v>
      </c>
      <c r="I16" s="130"/>
      <c r="J16" s="197" t="s">
        <v>94</v>
      </c>
      <c r="K16" s="134"/>
      <c r="L16" s="144"/>
      <c r="M16" s="142"/>
      <c r="N16" s="208"/>
      <c r="O16" s="146"/>
    </row>
    <row r="17" spans="1:15" ht="15.75">
      <c r="A17" s="127"/>
      <c r="B17" s="131"/>
      <c r="C17" s="175"/>
      <c r="D17" s="176"/>
      <c r="E17" s="264"/>
      <c r="F17" s="142"/>
      <c r="G17" s="130" t="s">
        <v>95</v>
      </c>
      <c r="H17" s="133">
        <v>157</v>
      </c>
      <c r="I17" s="130"/>
      <c r="J17" s="134"/>
      <c r="K17" s="146"/>
      <c r="L17" s="312">
        <f>SUM(L5:L16)</f>
        <v>300</v>
      </c>
      <c r="M17" s="312">
        <f>SUM(M5:M16)</f>
        <v>5300</v>
      </c>
      <c r="N17" s="146"/>
      <c r="O17" s="146"/>
    </row>
    <row r="18" spans="1:15" ht="19.5">
      <c r="A18" s="137" t="s">
        <v>96</v>
      </c>
      <c r="B18" s="362">
        <f>B2+C16-B16</f>
        <v>9117</v>
      </c>
      <c r="C18" s="177"/>
      <c r="D18" s="176"/>
      <c r="E18" s="357"/>
      <c r="F18" s="129"/>
      <c r="G18" s="130"/>
      <c r="H18" s="137"/>
      <c r="I18" s="130"/>
      <c r="J18" s="361">
        <f>K3+L17-M17</f>
        <v>193</v>
      </c>
      <c r="K18" s="195"/>
      <c r="L18" s="136"/>
      <c r="M18" s="146"/>
      <c r="N18" s="146"/>
      <c r="O18" s="146"/>
    </row>
    <row r="19" spans="1:15" ht="16.5" thickBot="1">
      <c r="A19" s="130"/>
      <c r="B19" s="130"/>
      <c r="C19" s="130"/>
      <c r="D19" s="359"/>
      <c r="E19" s="358"/>
      <c r="F19" s="128"/>
      <c r="G19" s="130"/>
      <c r="H19" s="130"/>
      <c r="I19" s="130"/>
      <c r="J19" s="130"/>
      <c r="K19" s="175"/>
      <c r="L19" s="175"/>
      <c r="M19" s="130"/>
      <c r="N19" s="131"/>
      <c r="O19" s="130"/>
    </row>
    <row r="20" spans="1:15" ht="16.5" thickBot="1">
      <c r="A20" s="130"/>
      <c r="B20" s="131"/>
      <c r="C20" s="130"/>
      <c r="D20" s="130"/>
      <c r="E20" s="130"/>
      <c r="F20" s="130"/>
      <c r="G20" s="130"/>
      <c r="H20" s="363">
        <f>J18+B18</f>
        <v>9310</v>
      </c>
      <c r="I20" s="130"/>
      <c r="J20" s="130"/>
      <c r="K20" s="353"/>
      <c r="L20" s="354"/>
      <c r="M20" s="131"/>
      <c r="N20" s="129">
        <v>0</v>
      </c>
      <c r="O20" s="130"/>
    </row>
    <row r="21" spans="1:15" ht="15.75">
      <c r="A21" s="130"/>
      <c r="B21" s="131"/>
      <c r="C21" s="130"/>
      <c r="D21" s="130"/>
      <c r="E21" s="130"/>
      <c r="F21" s="130"/>
      <c r="G21" s="130"/>
      <c r="H21" s="130"/>
      <c r="I21" s="131"/>
      <c r="J21" s="139"/>
      <c r="K21" s="139"/>
      <c r="L21" s="139"/>
      <c r="M21" s="139"/>
      <c r="N21" s="139"/>
      <c r="O21" s="409"/>
    </row>
    <row r="22" spans="1:15" ht="15.75">
      <c r="A22" s="130"/>
      <c r="B22" s="130"/>
      <c r="C22" s="130"/>
      <c r="D22" s="130"/>
      <c r="E22" s="178"/>
      <c r="F22" s="130"/>
      <c r="G22" s="130"/>
      <c r="H22" s="130"/>
      <c r="I22" s="130"/>
      <c r="J22" s="150"/>
      <c r="K22" s="139"/>
      <c r="L22" s="80"/>
      <c r="M22" s="355"/>
      <c r="N22" s="143"/>
      <c r="O22" s="409"/>
    </row>
    <row r="23" spans="1:15" ht="15.75">
      <c r="A23" s="146" t="s">
        <v>97</v>
      </c>
      <c r="B23" s="146" t="s">
        <v>98</v>
      </c>
      <c r="C23" s="146"/>
      <c r="D23" s="146"/>
      <c r="E23" s="179" t="s">
        <v>99</v>
      </c>
      <c r="F23" s="180"/>
      <c r="G23" s="130"/>
      <c r="H23" s="127"/>
      <c r="I23" s="127"/>
      <c r="J23" s="145"/>
      <c r="K23" s="150"/>
      <c r="L23" s="246"/>
      <c r="M23" s="246"/>
      <c r="N23" s="139"/>
      <c r="O23" s="409"/>
    </row>
    <row r="24" spans="1:15" ht="15.75">
      <c r="A24" s="146"/>
      <c r="B24" s="142">
        <v>82</v>
      </c>
      <c r="C24" s="146"/>
      <c r="D24" s="148"/>
      <c r="E24" s="179" t="s">
        <v>100</v>
      </c>
      <c r="F24" s="180">
        <v>152</v>
      </c>
      <c r="G24" s="130"/>
      <c r="H24" s="127"/>
      <c r="I24" s="127"/>
      <c r="J24" s="145"/>
      <c r="K24" s="149"/>
      <c r="L24" s="81"/>
      <c r="M24" s="356"/>
      <c r="N24" s="139"/>
      <c r="O24" s="409"/>
    </row>
    <row r="25" spans="1:15" ht="15.75">
      <c r="A25" s="146"/>
      <c r="B25" s="142">
        <v>15.8</v>
      </c>
      <c r="C25" s="146"/>
      <c r="D25" s="146"/>
      <c r="E25" s="130"/>
      <c r="F25" s="130"/>
      <c r="G25" s="139"/>
      <c r="H25" s="127"/>
      <c r="I25" s="127"/>
      <c r="J25" s="145"/>
      <c r="K25" s="149"/>
      <c r="L25" s="81"/>
      <c r="M25" s="356"/>
      <c r="N25" s="139"/>
      <c r="O25" s="409"/>
    </row>
    <row r="26" spans="1:15" ht="15.75">
      <c r="A26" s="146"/>
      <c r="B26" s="181">
        <v>97.8</v>
      </c>
      <c r="C26" s="146" t="s">
        <v>101</v>
      </c>
      <c r="D26" s="146"/>
      <c r="E26" s="130"/>
      <c r="F26" s="131">
        <v>249.8</v>
      </c>
      <c r="G26" s="139"/>
      <c r="H26" s="127"/>
      <c r="I26" s="127"/>
      <c r="J26" s="145"/>
      <c r="K26" s="151"/>
      <c r="L26" s="81"/>
      <c r="M26" s="356"/>
      <c r="N26" s="145"/>
      <c r="O26" s="409"/>
    </row>
    <row r="27" spans="1:15" ht="15.75">
      <c r="A27" s="130"/>
      <c r="B27" s="130"/>
      <c r="C27" s="130"/>
      <c r="D27" s="130"/>
      <c r="E27" s="130"/>
      <c r="F27" s="130"/>
      <c r="G27" s="139"/>
      <c r="H27" s="127"/>
      <c r="I27" s="127"/>
      <c r="J27" s="145"/>
      <c r="K27" s="139"/>
      <c r="L27" s="81"/>
      <c r="M27" s="356"/>
      <c r="N27" s="145"/>
      <c r="O27" s="409"/>
    </row>
    <row r="28" spans="1:15" ht="15.75">
      <c r="A28" s="130"/>
      <c r="B28" s="130"/>
      <c r="C28" s="130"/>
      <c r="D28" s="130"/>
      <c r="E28" s="130"/>
      <c r="F28" s="130"/>
      <c r="G28" s="139"/>
      <c r="H28" s="127"/>
      <c r="I28" s="127"/>
      <c r="J28" s="145"/>
      <c r="K28" s="139"/>
      <c r="L28" s="81"/>
      <c r="M28" s="253"/>
      <c r="N28" s="145"/>
      <c r="O28" s="410"/>
    </row>
    <row r="29" spans="1:15" ht="15.75">
      <c r="A29" s="135">
        <v>2786</v>
      </c>
      <c r="B29" s="134" t="s">
        <v>102</v>
      </c>
      <c r="C29" s="134" t="s">
        <v>103</v>
      </c>
      <c r="D29" s="134"/>
      <c r="E29" s="130"/>
      <c r="F29" s="130"/>
      <c r="G29" s="150"/>
      <c r="H29" s="145"/>
      <c r="I29" s="127"/>
      <c r="J29" s="149"/>
      <c r="K29" s="139"/>
      <c r="L29" s="81"/>
      <c r="M29" s="253"/>
      <c r="N29" s="145"/>
      <c r="O29" s="145"/>
    </row>
    <row r="30" spans="1:15" ht="15.75">
      <c r="A30" s="182"/>
      <c r="B30" s="183" t="s">
        <v>104</v>
      </c>
      <c r="C30" s="184"/>
      <c r="D30" s="184"/>
      <c r="E30" s="130"/>
      <c r="F30" s="130"/>
      <c r="G30" s="149"/>
      <c r="H30" s="139"/>
      <c r="I30" s="130"/>
      <c r="J30" s="149"/>
      <c r="K30" s="139"/>
      <c r="L30" s="86"/>
      <c r="M30" s="356"/>
      <c r="N30" s="145"/>
      <c r="O30" s="145"/>
    </row>
    <row r="31" spans="1:15" ht="15.75">
      <c r="A31" s="185">
        <v>42753</v>
      </c>
      <c r="B31" s="144"/>
      <c r="C31" s="186"/>
      <c r="D31" s="187"/>
      <c r="E31" s="130"/>
      <c r="F31" s="130"/>
      <c r="G31" s="130"/>
      <c r="H31" s="130"/>
      <c r="I31" s="130"/>
      <c r="J31" s="139"/>
      <c r="K31" s="139"/>
      <c r="L31" s="145"/>
      <c r="M31" s="145"/>
      <c r="N31" s="145"/>
      <c r="O31" s="145"/>
    </row>
    <row r="32" spans="1:15" ht="15.75">
      <c r="A32" s="185">
        <v>42784</v>
      </c>
      <c r="B32" s="144"/>
      <c r="C32" s="186"/>
      <c r="D32" s="188"/>
      <c r="E32" s="127"/>
      <c r="F32" s="127"/>
      <c r="G32" s="127"/>
      <c r="H32" s="127"/>
      <c r="I32" s="127"/>
      <c r="J32" s="145"/>
      <c r="K32" s="209"/>
      <c r="L32" s="145"/>
      <c r="M32" s="145"/>
      <c r="N32" s="145"/>
      <c r="O32" s="145"/>
    </row>
    <row r="33" spans="1:15" ht="15.75">
      <c r="A33" s="185">
        <v>42812</v>
      </c>
      <c r="B33" s="144"/>
      <c r="C33" s="186"/>
      <c r="D33" s="187"/>
      <c r="E33" s="127"/>
      <c r="F33" s="127"/>
      <c r="G33" s="127"/>
      <c r="H33" s="127"/>
      <c r="I33" s="127"/>
      <c r="J33" s="152"/>
      <c r="K33" s="210"/>
      <c r="L33" s="145"/>
      <c r="M33" s="145"/>
      <c r="N33" s="145"/>
      <c r="O33" s="145"/>
    </row>
    <row r="34" spans="1:15" ht="15.75">
      <c r="A34" s="185">
        <v>42843</v>
      </c>
      <c r="B34" s="144"/>
      <c r="C34" s="186"/>
      <c r="D34" s="189"/>
      <c r="E34" s="127"/>
      <c r="F34" s="127"/>
      <c r="G34" s="127"/>
      <c r="H34" s="127"/>
      <c r="I34" s="211"/>
      <c r="J34" s="212"/>
      <c r="K34" s="213"/>
      <c r="L34" s="157"/>
      <c r="M34" s="145"/>
      <c r="N34" s="145"/>
      <c r="O34" s="145"/>
    </row>
    <row r="35" spans="1:15" ht="15.75">
      <c r="A35" s="185">
        <v>42873</v>
      </c>
      <c r="B35" s="144"/>
      <c r="C35" s="186"/>
      <c r="D35" s="190"/>
      <c r="E35" s="127"/>
      <c r="F35" s="127"/>
      <c r="G35" s="127"/>
      <c r="H35" s="127"/>
      <c r="I35" s="127"/>
      <c r="J35" s="212"/>
      <c r="K35" s="213"/>
      <c r="L35" s="157"/>
      <c r="M35" s="145"/>
      <c r="N35" s="145"/>
      <c r="O35" s="145"/>
    </row>
    <row r="36" spans="1:15" ht="15.75">
      <c r="A36" s="185">
        <v>42904</v>
      </c>
      <c r="B36" s="144"/>
      <c r="C36" s="186"/>
      <c r="D36" s="189"/>
      <c r="E36" s="127"/>
      <c r="F36" s="127"/>
      <c r="G36" s="127"/>
      <c r="H36" s="127"/>
      <c r="I36" s="127"/>
      <c r="J36" s="212"/>
      <c r="K36" s="213"/>
      <c r="L36" s="157"/>
      <c r="M36" s="145"/>
      <c r="N36" s="145"/>
      <c r="O36" s="145"/>
    </row>
    <row r="37" spans="1:15" ht="15.75">
      <c r="A37" s="185">
        <v>42934</v>
      </c>
      <c r="B37" s="144"/>
      <c r="C37" s="186"/>
      <c r="D37" s="189" t="s">
        <v>105</v>
      </c>
      <c r="E37" s="127"/>
      <c r="F37" s="127"/>
      <c r="G37" s="127"/>
      <c r="H37" s="127"/>
      <c r="I37" s="127"/>
      <c r="J37" s="212"/>
      <c r="K37" s="213"/>
      <c r="L37" s="157"/>
      <c r="M37" s="145"/>
      <c r="N37" s="145"/>
      <c r="O37" s="145"/>
    </row>
    <row r="38" spans="1:15" ht="15.75">
      <c r="A38" s="140">
        <v>42965</v>
      </c>
      <c r="B38" s="144"/>
      <c r="C38" s="186"/>
      <c r="D38" s="189"/>
      <c r="E38" s="127"/>
      <c r="F38" s="127"/>
      <c r="G38" s="127"/>
      <c r="H38" s="127"/>
      <c r="I38" s="127"/>
      <c r="J38" s="212"/>
      <c r="K38" s="213"/>
      <c r="L38" s="157"/>
      <c r="M38" s="145"/>
      <c r="N38" s="145"/>
      <c r="O38" s="145"/>
    </row>
    <row r="39" spans="1:15" ht="15.75">
      <c r="A39" s="191">
        <v>42996</v>
      </c>
      <c r="B39" s="144"/>
      <c r="C39" s="186"/>
      <c r="D39" s="189"/>
      <c r="E39" s="127"/>
      <c r="F39" s="127"/>
      <c r="G39" s="127"/>
      <c r="H39" s="127"/>
      <c r="I39" s="127"/>
      <c r="J39" s="212"/>
      <c r="K39" s="213"/>
      <c r="L39" s="157"/>
      <c r="M39" s="145"/>
      <c r="N39" s="139"/>
      <c r="O39" s="215"/>
    </row>
    <row r="40" spans="1:15" ht="15.75">
      <c r="A40" s="191">
        <v>43025</v>
      </c>
      <c r="B40" s="144">
        <v>200</v>
      </c>
      <c r="C40" s="186"/>
      <c r="D40" s="189"/>
      <c r="E40" s="127"/>
      <c r="F40" s="127"/>
      <c r="G40" s="127"/>
      <c r="H40" s="127"/>
      <c r="I40" s="127"/>
      <c r="J40" s="212"/>
      <c r="K40" s="216"/>
      <c r="L40" s="157"/>
      <c r="M40" s="145"/>
      <c r="N40" s="149"/>
      <c r="O40" s="139"/>
    </row>
    <row r="41" spans="1:15" ht="15.75">
      <c r="A41" s="191">
        <v>43056</v>
      </c>
      <c r="B41" s="144">
        <v>200</v>
      </c>
      <c r="C41" s="186"/>
      <c r="D41" s="187"/>
      <c r="E41" s="127"/>
      <c r="F41" s="127"/>
      <c r="G41" s="127"/>
      <c r="H41" s="127"/>
      <c r="I41" s="127"/>
      <c r="J41" s="212"/>
      <c r="K41" s="216"/>
      <c r="L41" s="157"/>
      <c r="M41" s="145"/>
      <c r="N41" s="149"/>
      <c r="O41" s="139"/>
    </row>
    <row r="42" spans="1:15" ht="15.75">
      <c r="A42" s="191">
        <v>43086</v>
      </c>
      <c r="B42" s="144">
        <v>200</v>
      </c>
      <c r="C42" s="144"/>
      <c r="D42" s="189"/>
      <c r="E42" s="127"/>
      <c r="F42" s="127"/>
      <c r="G42" s="127"/>
      <c r="H42" s="127"/>
      <c r="I42" s="127"/>
      <c r="J42" s="212"/>
      <c r="K42" s="216"/>
      <c r="L42" s="157"/>
      <c r="M42" s="145"/>
      <c r="N42" s="149"/>
      <c r="O42" s="217"/>
    </row>
    <row r="43" spans="1:15" ht="15.75">
      <c r="A43" s="192"/>
      <c r="B43" s="193"/>
      <c r="C43" s="193"/>
      <c r="D43" s="189"/>
      <c r="E43" s="127"/>
      <c r="F43" s="127"/>
      <c r="G43" s="127"/>
      <c r="H43" s="127"/>
      <c r="I43" s="127"/>
      <c r="J43" s="212"/>
      <c r="K43" s="216"/>
      <c r="L43" s="157"/>
      <c r="M43" s="145"/>
      <c r="N43" s="149"/>
      <c r="O43" s="217"/>
    </row>
    <row r="44" spans="1:15" ht="15.75">
      <c r="A44" s="134"/>
      <c r="B44" s="193">
        <v>1650</v>
      </c>
      <c r="C44" s="186">
        <v>0</v>
      </c>
      <c r="D44" s="189"/>
      <c r="E44" s="127"/>
      <c r="F44" s="127"/>
      <c r="G44" s="127"/>
      <c r="H44" s="127"/>
      <c r="I44" s="127"/>
      <c r="J44" s="212"/>
      <c r="K44" s="216"/>
      <c r="L44" s="157"/>
      <c r="M44" s="145"/>
      <c r="N44" s="214"/>
      <c r="O44" s="218"/>
    </row>
    <row r="45" spans="1:15" ht="15.75">
      <c r="A45" s="134"/>
      <c r="B45" s="193"/>
      <c r="C45" s="186"/>
      <c r="D45" s="194"/>
      <c r="E45" s="127"/>
      <c r="F45" s="127"/>
      <c r="G45" s="127"/>
      <c r="H45" s="127"/>
      <c r="I45" s="127"/>
      <c r="J45" s="212"/>
      <c r="K45" s="216"/>
      <c r="L45" s="157"/>
      <c r="M45" s="145"/>
      <c r="N45" s="214"/>
      <c r="O45" s="152"/>
    </row>
    <row r="46" spans="1:15" ht="15.75">
      <c r="A46" s="171" t="s">
        <v>96</v>
      </c>
      <c r="B46" s="195">
        <f>A29-B44</f>
        <v>1136</v>
      </c>
      <c r="C46" s="174"/>
      <c r="D46" s="180"/>
      <c r="E46" s="127"/>
      <c r="F46" s="127"/>
      <c r="G46" s="127"/>
      <c r="H46" s="127"/>
      <c r="I46" s="127"/>
      <c r="J46" s="212"/>
      <c r="K46" s="216"/>
      <c r="L46" s="157"/>
      <c r="M46" s="145"/>
      <c r="N46" s="214"/>
      <c r="O46" s="145"/>
    </row>
  </sheetData>
  <pageMargins left="0.7" right="0.7" top="0.75" bottom="0.75" header="0.3" footer="0.3"/>
  <pageSetup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opLeftCell="A39" workbookViewId="0">
      <selection activeCell="E44" sqref="E44"/>
    </sheetView>
  </sheetViews>
  <sheetFormatPr defaultRowHeight="15"/>
  <cols>
    <col min="1" max="1" width="29.7109375" bestFit="1" customWidth="1"/>
    <col min="3" max="3" width="11.5703125" bestFit="1" customWidth="1"/>
    <col min="4" max="5" width="12.85546875" bestFit="1" customWidth="1"/>
    <col min="8" max="8" width="12.85546875" bestFit="1" customWidth="1"/>
    <col min="10" max="11" width="9.5703125" bestFit="1" customWidth="1"/>
  </cols>
  <sheetData>
    <row r="1" spans="1:10">
      <c r="A1" t="s">
        <v>234</v>
      </c>
    </row>
    <row r="2" spans="1:10" ht="15.75">
      <c r="A2" s="424" t="s">
        <v>235</v>
      </c>
      <c r="B2" s="424"/>
      <c r="C2" s="424" t="s">
        <v>236</v>
      </c>
      <c r="D2" s="424" t="s">
        <v>237</v>
      </c>
      <c r="E2" s="313"/>
    </row>
    <row r="3" spans="1:10" ht="15.75">
      <c r="A3" s="425">
        <v>41554</v>
      </c>
      <c r="B3" s="313"/>
      <c r="C3" s="235">
        <v>5451</v>
      </c>
      <c r="D3" s="235">
        <v>29540</v>
      </c>
      <c r="E3" s="235">
        <f t="shared" ref="E3:E43" si="0">SUM(C3:D3)</f>
        <v>34991</v>
      </c>
      <c r="F3" s="313"/>
    </row>
    <row r="4" spans="1:10" ht="15.75">
      <c r="A4" s="425">
        <v>41568</v>
      </c>
      <c r="B4" s="313"/>
      <c r="C4" s="426">
        <v>5592</v>
      </c>
      <c r="D4" s="235">
        <v>30111</v>
      </c>
      <c r="E4" s="235">
        <f t="shared" si="0"/>
        <v>35703</v>
      </c>
      <c r="F4" s="313"/>
      <c r="G4" s="427" t="s">
        <v>238</v>
      </c>
      <c r="H4" s="428">
        <f>E38</f>
        <v>30484</v>
      </c>
    </row>
    <row r="5" spans="1:10" ht="15.75">
      <c r="A5" s="425">
        <v>41584</v>
      </c>
      <c r="B5" s="313"/>
      <c r="C5" s="426">
        <v>5634</v>
      </c>
      <c r="D5" s="235">
        <v>29992</v>
      </c>
      <c r="E5" s="235">
        <f t="shared" si="0"/>
        <v>35626</v>
      </c>
      <c r="F5" s="313"/>
      <c r="G5" s="313"/>
      <c r="H5" s="313"/>
    </row>
    <row r="6" spans="1:10" ht="15.75">
      <c r="A6" s="425">
        <v>41601</v>
      </c>
      <c r="B6" s="313"/>
      <c r="C6" s="426">
        <v>6076</v>
      </c>
      <c r="D6" s="235">
        <v>30501</v>
      </c>
      <c r="E6" s="235">
        <f t="shared" si="0"/>
        <v>36577</v>
      </c>
      <c r="F6" s="313"/>
      <c r="G6" s="313"/>
      <c r="H6" s="313"/>
    </row>
    <row r="7" spans="1:10" ht="15.75">
      <c r="A7" s="425">
        <v>41636</v>
      </c>
      <c r="B7" s="313"/>
      <c r="C7" s="426">
        <v>6181</v>
      </c>
      <c r="D7" s="235">
        <v>30738</v>
      </c>
      <c r="E7" s="235">
        <f t="shared" si="0"/>
        <v>36919</v>
      </c>
      <c r="F7" s="313"/>
      <c r="G7" s="313"/>
      <c r="H7" s="426"/>
    </row>
    <row r="8" spans="1:10" ht="15.75">
      <c r="A8" s="425">
        <v>41697</v>
      </c>
      <c r="B8" s="313"/>
      <c r="C8" s="426">
        <v>6518</v>
      </c>
      <c r="D8" s="235">
        <v>30701</v>
      </c>
      <c r="E8" s="128">
        <f t="shared" si="0"/>
        <v>37219</v>
      </c>
      <c r="F8" s="313"/>
      <c r="G8" s="313"/>
      <c r="H8" s="313"/>
    </row>
    <row r="9" spans="1:10" ht="15.75">
      <c r="A9" s="425">
        <v>41740</v>
      </c>
      <c r="B9" s="313"/>
      <c r="C9" s="235">
        <v>4556</v>
      </c>
      <c r="D9" s="235">
        <v>30349</v>
      </c>
      <c r="E9" s="235">
        <f t="shared" si="0"/>
        <v>34905</v>
      </c>
      <c r="F9" s="313"/>
      <c r="G9" s="313"/>
      <c r="H9" s="426"/>
    </row>
    <row r="10" spans="1:10" ht="15.75">
      <c r="A10" s="425">
        <v>41787</v>
      </c>
      <c r="B10" s="313"/>
      <c r="C10" s="235">
        <v>5013</v>
      </c>
      <c r="D10" s="235">
        <v>31009</v>
      </c>
      <c r="E10" s="235">
        <f t="shared" si="0"/>
        <v>36022</v>
      </c>
      <c r="F10" s="313"/>
      <c r="G10" s="313"/>
      <c r="H10" s="426"/>
    </row>
    <row r="11" spans="1:10" ht="15.75">
      <c r="A11" s="425">
        <v>41803</v>
      </c>
      <c r="B11" s="313"/>
      <c r="C11" s="235">
        <v>5090</v>
      </c>
      <c r="D11" s="235">
        <v>31279</v>
      </c>
      <c r="E11" s="235">
        <f t="shared" si="0"/>
        <v>36369</v>
      </c>
      <c r="F11" s="313"/>
      <c r="G11" s="313"/>
      <c r="H11" s="426"/>
    </row>
    <row r="12" spans="1:10" ht="15.75">
      <c r="A12" s="425">
        <v>41838</v>
      </c>
      <c r="B12" s="313"/>
      <c r="C12" s="235">
        <v>5119</v>
      </c>
      <c r="D12" s="235">
        <v>31355</v>
      </c>
      <c r="E12" s="235">
        <f t="shared" si="0"/>
        <v>36474</v>
      </c>
      <c r="F12" s="313"/>
      <c r="G12" s="313"/>
      <c r="H12" s="426"/>
    </row>
    <row r="13" spans="1:10" ht="15.75">
      <c r="A13" s="425">
        <v>41848</v>
      </c>
      <c r="C13" s="235">
        <v>5149</v>
      </c>
      <c r="D13" s="235">
        <v>31541</v>
      </c>
      <c r="E13" s="426">
        <f t="shared" si="0"/>
        <v>36690</v>
      </c>
      <c r="F13" s="313"/>
      <c r="G13" s="426"/>
      <c r="H13" s="426"/>
    </row>
    <row r="14" spans="1:10" ht="15.75">
      <c r="A14" s="425">
        <v>41862</v>
      </c>
      <c r="C14" s="235">
        <v>5036</v>
      </c>
      <c r="D14" s="235">
        <v>30951</v>
      </c>
      <c r="E14" s="426">
        <f t="shared" si="0"/>
        <v>35987</v>
      </c>
      <c r="F14" s="313"/>
      <c r="G14" s="313"/>
      <c r="H14" s="429"/>
      <c r="J14" s="301"/>
    </row>
    <row r="15" spans="1:10" ht="15.75">
      <c r="A15" s="425">
        <v>41876</v>
      </c>
      <c r="C15" s="235">
        <v>5487</v>
      </c>
      <c r="D15" s="235">
        <v>31404</v>
      </c>
      <c r="E15" s="426">
        <f t="shared" si="0"/>
        <v>36891</v>
      </c>
    </row>
    <row r="16" spans="1:10" ht="15.75">
      <c r="A16" s="425">
        <v>41920</v>
      </c>
      <c r="C16" s="235">
        <v>5282</v>
      </c>
      <c r="D16" s="426">
        <v>30536</v>
      </c>
      <c r="E16" s="426">
        <f t="shared" si="0"/>
        <v>35818</v>
      </c>
      <c r="F16" s="301"/>
    </row>
    <row r="17" spans="1:8" ht="15.75">
      <c r="A17" s="425">
        <v>41946</v>
      </c>
      <c r="C17" s="235">
        <v>5503</v>
      </c>
      <c r="D17" s="426">
        <v>30833</v>
      </c>
      <c r="E17" s="235">
        <f t="shared" si="0"/>
        <v>36336</v>
      </c>
    </row>
    <row r="18" spans="1:8" ht="15.75">
      <c r="A18" s="425">
        <v>41972</v>
      </c>
      <c r="C18" s="235">
        <v>5904</v>
      </c>
      <c r="D18" s="426">
        <v>31250</v>
      </c>
      <c r="E18" s="235">
        <f t="shared" si="0"/>
        <v>37154</v>
      </c>
    </row>
    <row r="19" spans="1:8" ht="15.75">
      <c r="A19" s="425">
        <v>42005</v>
      </c>
      <c r="C19" s="235">
        <v>5915</v>
      </c>
      <c r="D19" s="426">
        <v>30486</v>
      </c>
      <c r="E19" s="235">
        <f t="shared" si="0"/>
        <v>36401</v>
      </c>
    </row>
    <row r="20" spans="1:8" ht="15.75">
      <c r="A20" s="430">
        <v>42117</v>
      </c>
      <c r="B20" s="431"/>
      <c r="C20" s="432">
        <v>1234</v>
      </c>
      <c r="D20" s="433">
        <v>26497</v>
      </c>
      <c r="E20" s="432">
        <f t="shared" si="0"/>
        <v>27731</v>
      </c>
      <c r="G20" s="301"/>
    </row>
    <row r="21" spans="1:8" ht="15.75">
      <c r="A21" s="425">
        <v>42158</v>
      </c>
      <c r="C21" s="235">
        <v>1572</v>
      </c>
      <c r="D21" s="426">
        <v>26500</v>
      </c>
      <c r="E21" s="235">
        <f t="shared" si="0"/>
        <v>28072</v>
      </c>
    </row>
    <row r="22" spans="1:8" ht="15.75">
      <c r="A22" s="434">
        <v>42181</v>
      </c>
      <c r="C22" s="235">
        <v>1572</v>
      </c>
      <c r="D22" s="426">
        <v>26332</v>
      </c>
      <c r="E22" s="235">
        <f t="shared" si="0"/>
        <v>27904</v>
      </c>
      <c r="G22" s="301"/>
    </row>
    <row r="23" spans="1:8" ht="15.75">
      <c r="A23" s="434">
        <v>42223</v>
      </c>
      <c r="C23" s="235">
        <v>1540</v>
      </c>
      <c r="D23" s="426">
        <v>25819</v>
      </c>
      <c r="E23" s="235">
        <f t="shared" si="0"/>
        <v>27359</v>
      </c>
    </row>
    <row r="24" spans="1:8" ht="15.75">
      <c r="A24" s="435">
        <v>42272</v>
      </c>
      <c r="C24" s="235">
        <v>1761</v>
      </c>
      <c r="D24" s="426">
        <v>24270</v>
      </c>
      <c r="E24" s="235">
        <f t="shared" si="0"/>
        <v>26031</v>
      </c>
      <c r="G24" s="301"/>
    </row>
    <row r="25" spans="1:8" ht="15.75">
      <c r="A25" s="435">
        <v>42309</v>
      </c>
      <c r="C25" s="235">
        <v>1831</v>
      </c>
      <c r="D25" s="426">
        <v>25202</v>
      </c>
      <c r="E25" s="235">
        <f t="shared" si="0"/>
        <v>27033</v>
      </c>
      <c r="G25" s="301"/>
      <c r="H25" s="301"/>
    </row>
    <row r="26" spans="1:8" ht="15.75">
      <c r="A26" s="436"/>
      <c r="C26" s="235">
        <v>2145</v>
      </c>
      <c r="D26" s="426">
        <v>24718</v>
      </c>
      <c r="E26" s="235">
        <f t="shared" si="0"/>
        <v>26863</v>
      </c>
      <c r="G26" s="301"/>
    </row>
    <row r="27" spans="1:8" ht="15.75">
      <c r="A27" s="437">
        <v>42395</v>
      </c>
      <c r="C27" s="235">
        <v>1957</v>
      </c>
      <c r="D27" s="426">
        <v>23239</v>
      </c>
      <c r="E27" s="235">
        <f t="shared" si="0"/>
        <v>25196</v>
      </c>
    </row>
    <row r="28" spans="1:8" ht="15.75">
      <c r="A28" s="437">
        <v>42483</v>
      </c>
      <c r="C28" s="235">
        <v>2561</v>
      </c>
      <c r="D28" s="426">
        <v>24764</v>
      </c>
      <c r="E28" s="235">
        <f t="shared" si="0"/>
        <v>27325</v>
      </c>
      <c r="G28" s="301"/>
    </row>
    <row r="29" spans="1:8" ht="15.75">
      <c r="A29" s="437">
        <v>42565</v>
      </c>
      <c r="C29" s="235">
        <v>3004</v>
      </c>
      <c r="D29" s="426">
        <v>24768</v>
      </c>
      <c r="E29" s="235">
        <f t="shared" si="0"/>
        <v>27772</v>
      </c>
    </row>
    <row r="30" spans="1:8" ht="15.75">
      <c r="A30" s="437">
        <v>42606</v>
      </c>
      <c r="C30" s="235">
        <v>3396</v>
      </c>
      <c r="D30" s="426">
        <v>25302</v>
      </c>
      <c r="E30" s="235">
        <f t="shared" si="0"/>
        <v>28698</v>
      </c>
      <c r="F30" s="301"/>
    </row>
    <row r="31" spans="1:8" ht="15.75">
      <c r="A31" s="437">
        <v>42638</v>
      </c>
      <c r="C31" s="235">
        <v>3389</v>
      </c>
      <c r="D31" s="426">
        <v>25305</v>
      </c>
      <c r="E31" s="235">
        <f t="shared" si="0"/>
        <v>28694</v>
      </c>
      <c r="F31" s="301"/>
    </row>
    <row r="32" spans="1:8" ht="15.75">
      <c r="A32" s="437">
        <v>42664</v>
      </c>
      <c r="C32" s="235">
        <v>3200</v>
      </c>
      <c r="D32" s="426">
        <v>24151</v>
      </c>
      <c r="E32" s="235">
        <f t="shared" si="0"/>
        <v>27351</v>
      </c>
      <c r="F32" s="301"/>
    </row>
    <row r="33" spans="1:8" ht="15.75">
      <c r="A33" s="437">
        <v>42748</v>
      </c>
      <c r="C33" s="235">
        <v>3731</v>
      </c>
      <c r="D33" s="426">
        <v>24412</v>
      </c>
      <c r="E33" s="235">
        <f t="shared" si="0"/>
        <v>28143</v>
      </c>
      <c r="F33" s="301"/>
    </row>
    <row r="34" spans="1:8" ht="15.75">
      <c r="A34" s="437">
        <v>42763</v>
      </c>
      <c r="C34" s="235">
        <v>3754</v>
      </c>
      <c r="D34" s="426">
        <v>24504</v>
      </c>
      <c r="E34" s="235">
        <f t="shared" si="0"/>
        <v>28258</v>
      </c>
      <c r="F34" s="301"/>
    </row>
    <row r="35" spans="1:8" ht="15.75">
      <c r="A35" s="437">
        <v>42877</v>
      </c>
      <c r="C35" s="235">
        <v>4156</v>
      </c>
      <c r="D35" s="426">
        <v>25562</v>
      </c>
      <c r="E35" s="235">
        <f t="shared" si="0"/>
        <v>29718</v>
      </c>
      <c r="F35" s="301"/>
      <c r="G35" s="301"/>
    </row>
    <row r="36" spans="1:8" ht="15.75">
      <c r="A36" s="437">
        <v>42923</v>
      </c>
      <c r="C36" s="235">
        <v>4246</v>
      </c>
      <c r="D36" s="426">
        <v>25636</v>
      </c>
      <c r="E36" s="235">
        <f t="shared" si="0"/>
        <v>29882</v>
      </c>
      <c r="F36" s="301"/>
    </row>
    <row r="37" spans="1:8" ht="15.75">
      <c r="A37" s="437">
        <v>42944</v>
      </c>
      <c r="C37" s="235">
        <v>4288</v>
      </c>
      <c r="D37" s="426">
        <v>26055</v>
      </c>
      <c r="E37" s="235">
        <f t="shared" si="0"/>
        <v>30343</v>
      </c>
      <c r="F37" s="301"/>
      <c r="G37" s="301"/>
    </row>
    <row r="38" spans="1:8" ht="15.75">
      <c r="A38" s="437">
        <v>42979</v>
      </c>
      <c r="C38" s="235">
        <v>4274</v>
      </c>
      <c r="D38" s="426">
        <v>26210</v>
      </c>
      <c r="E38" s="235">
        <f t="shared" si="0"/>
        <v>30484</v>
      </c>
      <c r="F38" s="301"/>
    </row>
    <row r="39" spans="1:8" ht="15.75">
      <c r="A39" s="438">
        <v>42992</v>
      </c>
      <c r="B39" s="439"/>
      <c r="C39" s="440">
        <v>4304</v>
      </c>
      <c r="D39" s="426">
        <v>26357</v>
      </c>
      <c r="E39" s="235">
        <f t="shared" si="0"/>
        <v>30661</v>
      </c>
      <c r="G39" s="301"/>
      <c r="H39" s="301"/>
    </row>
    <row r="40" spans="1:8" ht="15.75">
      <c r="A40" s="441">
        <v>43004</v>
      </c>
      <c r="B40" s="313"/>
      <c r="C40" s="235">
        <v>4342</v>
      </c>
      <c r="D40" s="426">
        <v>26272</v>
      </c>
      <c r="E40" s="426">
        <f t="shared" si="0"/>
        <v>30614</v>
      </c>
      <c r="G40" s="301"/>
    </row>
    <row r="41" spans="1:8" ht="15.75">
      <c r="A41" s="442"/>
      <c r="C41" s="235">
        <v>4387</v>
      </c>
      <c r="D41" s="235">
        <v>25381</v>
      </c>
      <c r="E41" s="235">
        <f t="shared" si="0"/>
        <v>29768</v>
      </c>
      <c r="F41" s="423"/>
      <c r="G41" s="315"/>
    </row>
    <row r="42" spans="1:8" ht="15.75">
      <c r="A42" s="441">
        <v>43026</v>
      </c>
      <c r="C42" s="235">
        <v>4262</v>
      </c>
      <c r="D42" s="235">
        <v>25532</v>
      </c>
      <c r="E42" s="235">
        <f t="shared" si="0"/>
        <v>29794</v>
      </c>
      <c r="G42" s="315"/>
    </row>
    <row r="43" spans="1:8" ht="15.75">
      <c r="A43" s="441">
        <v>43044</v>
      </c>
      <c r="C43" s="301">
        <v>4284</v>
      </c>
      <c r="D43" s="235">
        <v>25616</v>
      </c>
      <c r="E43" s="235">
        <f t="shared" si="0"/>
        <v>29900</v>
      </c>
      <c r="G43" s="315"/>
    </row>
    <row r="44" spans="1:8" ht="15.75">
      <c r="A44" s="441">
        <v>43060</v>
      </c>
      <c r="C44" s="301"/>
      <c r="D44" s="235">
        <v>25477</v>
      </c>
    </row>
    <row r="51" spans="11:11">
      <c r="K51">
        <f>4000*0.24</f>
        <v>960</v>
      </c>
    </row>
    <row r="52" spans="11:11">
      <c r="K52" s="301">
        <f>C43-K51</f>
        <v>3324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41"/>
  <sheetViews>
    <sheetView topLeftCell="A16" workbookViewId="0">
      <selection activeCell="N39" sqref="N39"/>
    </sheetView>
  </sheetViews>
  <sheetFormatPr defaultRowHeight="15"/>
  <cols>
    <col min="1" max="1" width="14.28515625" bestFit="1" customWidth="1"/>
    <col min="5" max="5" width="19.85546875" bestFit="1" customWidth="1"/>
    <col min="6" max="6" width="11.5703125" bestFit="1" customWidth="1"/>
    <col min="7" max="7" width="13.7109375" customWidth="1"/>
    <col min="10" max="10" width="11.5703125" bestFit="1" customWidth="1"/>
    <col min="20" max="20" width="20.7109375" bestFit="1" customWidth="1"/>
  </cols>
  <sheetData>
    <row r="1" spans="1:22" ht="15.75">
      <c r="A1" s="106">
        <v>42917</v>
      </c>
      <c r="B1" s="62"/>
      <c r="C1" s="60"/>
      <c r="D1" s="60"/>
      <c r="E1" s="62"/>
      <c r="F1" s="68"/>
      <c r="G1" s="75"/>
      <c r="H1" s="75"/>
      <c r="I1" s="60"/>
      <c r="J1" s="60"/>
      <c r="K1" s="60"/>
      <c r="L1" s="60"/>
      <c r="M1" s="60"/>
      <c r="N1" s="60"/>
      <c r="O1" s="60"/>
      <c r="P1" s="60"/>
    </row>
    <row r="2" spans="1:22" ht="15.75">
      <c r="A2" s="60"/>
      <c r="B2" s="60"/>
      <c r="C2" s="60"/>
      <c r="D2" s="60"/>
      <c r="E2" s="62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22" ht="15.75">
      <c r="A3" s="62" t="s">
        <v>0</v>
      </c>
      <c r="B3" s="62"/>
      <c r="C3" s="62"/>
      <c r="D3" s="60"/>
      <c r="E3" s="62"/>
      <c r="F3" s="68"/>
      <c r="G3" s="75">
        <f>A18</f>
        <v>12525</v>
      </c>
      <c r="H3" s="60"/>
      <c r="I3" s="60"/>
      <c r="J3" s="60"/>
      <c r="K3" s="60"/>
      <c r="L3" s="60"/>
      <c r="M3" s="60"/>
      <c r="N3" s="60"/>
      <c r="O3" s="60"/>
      <c r="P3" s="60"/>
    </row>
    <row r="4" spans="1:22" ht="15.75">
      <c r="A4" s="60"/>
      <c r="B4" s="60"/>
      <c r="C4" s="60"/>
      <c r="D4" s="60"/>
      <c r="E4" s="62"/>
      <c r="F4" s="60"/>
      <c r="G4" s="60"/>
      <c r="H4" s="60"/>
      <c r="I4" s="60"/>
      <c r="J4" s="60"/>
      <c r="K4" s="107"/>
      <c r="L4" s="60"/>
      <c r="M4" s="60"/>
      <c r="N4" s="60"/>
      <c r="O4" s="60"/>
      <c r="P4" s="60"/>
    </row>
    <row r="5" spans="1:22" ht="18">
      <c r="A5" s="299">
        <v>3337</v>
      </c>
      <c r="B5" s="60" t="s">
        <v>1</v>
      </c>
      <c r="C5" s="60"/>
      <c r="D5" s="60"/>
      <c r="E5" s="87" t="s">
        <v>2</v>
      </c>
      <c r="F5" s="88"/>
      <c r="G5" s="75"/>
      <c r="H5" s="60"/>
      <c r="I5" s="60"/>
      <c r="J5" s="60"/>
      <c r="K5" s="107"/>
      <c r="L5" s="60"/>
      <c r="M5" s="60"/>
      <c r="N5" s="60"/>
      <c r="O5" s="121" t="s">
        <v>58</v>
      </c>
      <c r="P5" s="121"/>
      <c r="Q5" s="121"/>
      <c r="R5" s="112"/>
      <c r="S5" s="122" t="s">
        <v>59</v>
      </c>
      <c r="T5" s="119"/>
      <c r="U5" s="120"/>
      <c r="V5" t="s">
        <v>66</v>
      </c>
    </row>
    <row r="6" spans="1:22" ht="15.75">
      <c r="A6" s="60"/>
      <c r="B6" s="60"/>
      <c r="C6" s="60"/>
      <c r="D6" s="64"/>
      <c r="E6" s="89"/>
      <c r="F6" s="90"/>
      <c r="G6" s="61">
        <f>G3</f>
        <v>12525</v>
      </c>
      <c r="H6" s="60"/>
      <c r="I6" s="60"/>
      <c r="J6" s="60"/>
      <c r="K6" s="75"/>
      <c r="L6" s="99"/>
      <c r="M6" s="82"/>
      <c r="N6" s="60"/>
      <c r="O6" s="112"/>
      <c r="P6" s="112"/>
      <c r="Q6" s="112"/>
      <c r="R6" s="112"/>
      <c r="S6" s="118" t="s">
        <v>60</v>
      </c>
      <c r="T6" s="118" t="s">
        <v>61</v>
      </c>
      <c r="U6" s="115"/>
    </row>
    <row r="7" spans="1:22" ht="15.75">
      <c r="A7" s="91">
        <v>292</v>
      </c>
      <c r="B7" s="60" t="s">
        <v>3</v>
      </c>
      <c r="C7" s="60"/>
      <c r="D7" s="64">
        <v>42919</v>
      </c>
      <c r="E7" s="89" t="s">
        <v>4</v>
      </c>
      <c r="F7" s="464">
        <v>1179</v>
      </c>
      <c r="G7" s="61">
        <f>G6-F7</f>
        <v>11346</v>
      </c>
      <c r="H7" s="67" t="s">
        <v>5</v>
      </c>
      <c r="I7" s="60"/>
      <c r="J7" s="263"/>
      <c r="K7" s="75"/>
      <c r="L7" s="99"/>
      <c r="M7" s="82"/>
      <c r="N7" s="60"/>
      <c r="O7" s="123" t="s">
        <v>62</v>
      </c>
      <c r="P7" s="124"/>
      <c r="Q7" s="125"/>
      <c r="R7" s="112" t="s">
        <v>66</v>
      </c>
      <c r="S7" s="118" t="s">
        <v>63</v>
      </c>
      <c r="T7" s="117"/>
      <c r="U7" s="115"/>
    </row>
    <row r="8" spans="1:22" ht="15.75">
      <c r="A8" s="77">
        <v>1380</v>
      </c>
      <c r="B8" s="62" t="s">
        <v>6</v>
      </c>
      <c r="C8" s="62"/>
      <c r="D8" s="64">
        <v>42929</v>
      </c>
      <c r="E8" s="89" t="s">
        <v>7</v>
      </c>
      <c r="F8" s="457">
        <v>244</v>
      </c>
      <c r="G8" s="235">
        <f t="shared" ref="G8:G25" si="0">G7-F8</f>
        <v>11102</v>
      </c>
      <c r="H8" s="60" t="s">
        <v>106</v>
      </c>
      <c r="I8" s="60"/>
      <c r="J8" s="105"/>
      <c r="K8" s="75"/>
      <c r="L8" s="99"/>
      <c r="M8" s="82"/>
      <c r="N8" s="60"/>
      <c r="O8" s="112"/>
      <c r="P8" s="112"/>
      <c r="Q8" s="112"/>
      <c r="R8" s="113"/>
      <c r="S8" s="126" t="s">
        <v>64</v>
      </c>
      <c r="T8" s="117"/>
      <c r="U8" s="114"/>
    </row>
    <row r="9" spans="1:22" ht="15.75">
      <c r="A9" s="78">
        <v>296</v>
      </c>
      <c r="B9" s="62" t="s">
        <v>8</v>
      </c>
      <c r="C9" s="62"/>
      <c r="D9" s="64">
        <v>42944</v>
      </c>
      <c r="E9" s="89" t="s">
        <v>9</v>
      </c>
      <c r="F9" s="221">
        <v>139.41</v>
      </c>
      <c r="G9" s="235">
        <f t="shared" si="0"/>
        <v>10962.59</v>
      </c>
      <c r="H9" s="67" t="s">
        <v>5</v>
      </c>
      <c r="I9" s="60"/>
      <c r="J9" s="227">
        <v>129</v>
      </c>
      <c r="K9" s="75"/>
      <c r="L9" s="99"/>
      <c r="M9" s="82"/>
      <c r="N9" s="60"/>
      <c r="O9" s="112"/>
      <c r="P9" s="112"/>
      <c r="Q9" s="112"/>
      <c r="R9" s="116"/>
      <c r="S9" s="118" t="s">
        <v>65</v>
      </c>
      <c r="T9" s="118"/>
      <c r="U9" s="114"/>
    </row>
    <row r="10" spans="1:22" ht="15.75">
      <c r="A10" s="78"/>
      <c r="B10" s="62"/>
      <c r="C10" s="62"/>
      <c r="D10" s="64"/>
      <c r="E10" s="89"/>
      <c r="F10" s="105"/>
      <c r="G10" s="235">
        <f t="shared" si="0"/>
        <v>10962.59</v>
      </c>
      <c r="H10" s="67"/>
      <c r="I10" s="60"/>
      <c r="J10" s="105"/>
      <c r="K10" s="75"/>
      <c r="L10" s="99"/>
      <c r="M10" s="82"/>
      <c r="N10" s="82"/>
      <c r="O10" s="82"/>
      <c r="P10" s="84"/>
    </row>
    <row r="11" spans="1:22" ht="15.75">
      <c r="A11" s="78">
        <v>1096</v>
      </c>
      <c r="B11" s="62" t="s">
        <v>10</v>
      </c>
      <c r="C11" s="83" t="s">
        <v>11</v>
      </c>
      <c r="D11" s="64">
        <v>42927</v>
      </c>
      <c r="E11" s="89" t="s">
        <v>12</v>
      </c>
      <c r="F11" s="457">
        <v>25</v>
      </c>
      <c r="G11" s="235">
        <f t="shared" si="0"/>
        <v>10937.59</v>
      </c>
      <c r="H11" s="60" t="s">
        <v>66</v>
      </c>
      <c r="I11" s="60"/>
      <c r="J11" s="105"/>
      <c r="K11" s="75"/>
      <c r="L11" s="99"/>
      <c r="M11" s="82"/>
      <c r="N11" s="82"/>
      <c r="O11" s="82"/>
      <c r="P11" s="84"/>
    </row>
    <row r="12" spans="1:22" ht="15.75">
      <c r="A12" s="78">
        <v>2195</v>
      </c>
      <c r="B12" s="62" t="s">
        <v>14</v>
      </c>
      <c r="C12" s="62"/>
      <c r="D12" s="64"/>
      <c r="E12" s="89" t="s">
        <v>15</v>
      </c>
      <c r="F12" s="71"/>
      <c r="G12" s="235">
        <f t="shared" si="0"/>
        <v>10937.59</v>
      </c>
      <c r="H12" s="60"/>
      <c r="I12" s="60"/>
      <c r="J12" s="227"/>
      <c r="K12" s="75"/>
      <c r="L12" s="99"/>
      <c r="M12" s="82"/>
      <c r="N12" s="84"/>
      <c r="O12" s="84"/>
      <c r="P12" s="84"/>
    </row>
    <row r="13" spans="1:22" ht="15.75">
      <c r="A13" s="77">
        <v>1220</v>
      </c>
      <c r="B13" s="62" t="s">
        <v>16</v>
      </c>
      <c r="C13" s="62"/>
      <c r="D13" s="64">
        <v>42931</v>
      </c>
      <c r="E13" s="89" t="s">
        <v>17</v>
      </c>
      <c r="F13" s="221">
        <v>200</v>
      </c>
      <c r="G13" s="235">
        <f t="shared" si="0"/>
        <v>10737.59</v>
      </c>
      <c r="H13" s="60" t="s">
        <v>140</v>
      </c>
      <c r="I13" s="60"/>
      <c r="J13" s="227"/>
      <c r="K13" s="75"/>
      <c r="L13" s="99"/>
      <c r="M13" s="82"/>
      <c r="N13" s="60"/>
      <c r="O13" s="60"/>
      <c r="P13" s="60"/>
    </row>
    <row r="14" spans="1:22" ht="16.5" thickBot="1">
      <c r="A14" s="92"/>
      <c r="B14" s="62"/>
      <c r="C14" s="62"/>
      <c r="D14" s="64"/>
      <c r="E14" s="89" t="s">
        <v>18</v>
      </c>
      <c r="F14" s="105"/>
      <c r="G14" s="235">
        <f t="shared" si="0"/>
        <v>10737.59</v>
      </c>
      <c r="H14" s="60"/>
      <c r="I14" s="60"/>
      <c r="J14" s="105"/>
      <c r="K14" s="107"/>
      <c r="L14" s="99"/>
      <c r="M14" s="82"/>
      <c r="N14" s="60"/>
      <c r="O14" s="60"/>
      <c r="P14" s="60"/>
    </row>
    <row r="15" spans="1:22" ht="15.75">
      <c r="A15" s="391">
        <v>1664</v>
      </c>
      <c r="B15" s="93" t="s">
        <v>20</v>
      </c>
      <c r="C15" s="69"/>
      <c r="D15" s="64">
        <v>42941</v>
      </c>
      <c r="E15" s="89" t="s">
        <v>21</v>
      </c>
      <c r="F15" s="457">
        <v>50</v>
      </c>
      <c r="G15" s="235">
        <f t="shared" si="0"/>
        <v>10687.59</v>
      </c>
      <c r="H15" s="60" t="s">
        <v>141</v>
      </c>
      <c r="I15" s="60"/>
      <c r="J15" s="105"/>
      <c r="K15" s="107"/>
      <c r="L15" s="99"/>
      <c r="M15" s="103"/>
      <c r="N15" s="109"/>
      <c r="O15" s="84"/>
      <c r="P15" s="60"/>
    </row>
    <row r="16" spans="1:22" ht="16.5" thickBot="1">
      <c r="A16" s="392">
        <v>624</v>
      </c>
      <c r="B16" s="94" t="s">
        <v>20</v>
      </c>
      <c r="C16" s="72"/>
      <c r="D16" s="64">
        <v>42921</v>
      </c>
      <c r="E16" s="89" t="s">
        <v>22</v>
      </c>
      <c r="F16" s="457">
        <v>81</v>
      </c>
      <c r="G16" s="235">
        <f t="shared" si="0"/>
        <v>10606.59</v>
      </c>
      <c r="H16" s="67" t="s">
        <v>5</v>
      </c>
      <c r="I16" s="73"/>
      <c r="J16" s="274"/>
      <c r="K16" s="107"/>
      <c r="L16" s="99"/>
      <c r="M16" s="82"/>
      <c r="N16" s="84"/>
      <c r="O16" s="84"/>
      <c r="P16" s="60"/>
      <c r="T16" s="391">
        <v>1664</v>
      </c>
    </row>
    <row r="17" spans="1:20" ht="15.75">
      <c r="A17" s="393">
        <v>421</v>
      </c>
      <c r="B17" s="60" t="s">
        <v>52</v>
      </c>
      <c r="C17" s="60"/>
      <c r="D17" s="64"/>
      <c r="E17" s="89" t="s">
        <v>23</v>
      </c>
      <c r="F17" s="100"/>
      <c r="G17" s="235">
        <f t="shared" si="0"/>
        <v>10606.59</v>
      </c>
      <c r="H17" s="60"/>
      <c r="I17" s="73"/>
      <c r="J17" s="274"/>
      <c r="K17" s="107"/>
      <c r="L17" s="99"/>
      <c r="M17" s="82"/>
      <c r="N17" s="84"/>
      <c r="O17" s="109"/>
      <c r="T17" s="392">
        <v>624</v>
      </c>
    </row>
    <row r="18" spans="1:20" ht="15.75">
      <c r="A18" s="394">
        <f>SUM(A5:A17)</f>
        <v>12525</v>
      </c>
      <c r="B18" s="60"/>
      <c r="C18" s="60"/>
      <c r="D18" s="64">
        <v>42930</v>
      </c>
      <c r="E18" s="89" t="s">
        <v>24</v>
      </c>
      <c r="F18" s="221">
        <v>1691.58</v>
      </c>
      <c r="G18" s="235">
        <f t="shared" si="0"/>
        <v>8915.01</v>
      </c>
      <c r="H18" s="83" t="s">
        <v>106</v>
      </c>
      <c r="I18" s="74"/>
      <c r="J18" s="227"/>
      <c r="K18" s="107"/>
      <c r="L18" s="99"/>
      <c r="M18" s="82"/>
      <c r="N18" s="60"/>
      <c r="O18" s="60"/>
      <c r="T18" s="393">
        <v>421</v>
      </c>
    </row>
    <row r="19" spans="1:20" ht="15.75">
      <c r="A19" s="395"/>
      <c r="B19" s="60"/>
      <c r="C19" s="60"/>
      <c r="D19" s="64">
        <v>42937</v>
      </c>
      <c r="E19" s="95" t="s">
        <v>26</v>
      </c>
      <c r="F19" s="221">
        <v>1400</v>
      </c>
      <c r="G19" s="235">
        <f t="shared" si="0"/>
        <v>7515.01</v>
      </c>
      <c r="H19" s="67" t="s">
        <v>127</v>
      </c>
      <c r="I19" s="73"/>
      <c r="J19" s="227"/>
      <c r="K19" s="99"/>
      <c r="L19" s="99"/>
      <c r="M19" s="468" t="s">
        <v>27</v>
      </c>
      <c r="N19" s="469"/>
      <c r="O19" s="470"/>
      <c r="T19" s="301">
        <f>SUM(T16:T18)</f>
        <v>2709</v>
      </c>
    </row>
    <row r="20" spans="1:20" ht="15.75">
      <c r="A20" s="395"/>
      <c r="B20" s="60"/>
      <c r="C20" s="60"/>
      <c r="D20" s="64">
        <v>42922</v>
      </c>
      <c r="E20" s="89" t="s">
        <v>28</v>
      </c>
      <c r="F20" s="70">
        <v>1000</v>
      </c>
      <c r="G20" s="235">
        <f t="shared" si="0"/>
        <v>6515.01</v>
      </c>
      <c r="H20" s="67" t="s">
        <v>123</v>
      </c>
      <c r="I20" s="73"/>
      <c r="J20" s="221"/>
      <c r="K20" s="99"/>
      <c r="L20" s="99"/>
      <c r="M20" s="444">
        <v>3</v>
      </c>
      <c r="N20" s="76" t="s">
        <v>119</v>
      </c>
      <c r="O20" s="66"/>
    </row>
    <row r="21" spans="1:20" ht="15.75">
      <c r="A21" s="60"/>
      <c r="B21" s="60"/>
      <c r="C21" s="60"/>
      <c r="D21" s="64">
        <v>42943</v>
      </c>
      <c r="E21" s="89" t="s">
        <v>30</v>
      </c>
      <c r="F21" s="453">
        <v>425</v>
      </c>
      <c r="G21" s="235">
        <f t="shared" si="0"/>
        <v>6090.01</v>
      </c>
      <c r="H21" s="60" t="s">
        <v>130</v>
      </c>
      <c r="I21" s="73"/>
      <c r="J21" s="104"/>
      <c r="K21" s="99"/>
      <c r="L21" s="99"/>
      <c r="M21" s="444">
        <v>19.34</v>
      </c>
      <c r="N21" s="66" t="s">
        <v>47</v>
      </c>
      <c r="O21" s="66"/>
    </row>
    <row r="22" spans="1:20" ht="15.75">
      <c r="A22" s="60"/>
      <c r="B22" s="60"/>
      <c r="C22" s="60"/>
      <c r="D22" s="64">
        <v>42921</v>
      </c>
      <c r="E22" s="96" t="s">
        <v>33</v>
      </c>
      <c r="F22" s="457">
        <v>185</v>
      </c>
      <c r="G22" s="235">
        <f t="shared" si="0"/>
        <v>5905.01</v>
      </c>
      <c r="H22" s="67" t="s">
        <v>5</v>
      </c>
      <c r="I22" s="73"/>
      <c r="J22" s="274"/>
      <c r="K22" s="75"/>
      <c r="L22" s="99"/>
      <c r="M22" s="444">
        <v>7.41</v>
      </c>
      <c r="N22" s="255" t="s">
        <v>32</v>
      </c>
      <c r="O22" s="66"/>
    </row>
    <row r="23" spans="1:20" ht="15.75">
      <c r="A23" s="65"/>
      <c r="B23" s="65"/>
      <c r="C23" s="60"/>
      <c r="D23" s="97"/>
      <c r="E23" s="98" t="s">
        <v>35</v>
      </c>
      <c r="F23" s="105"/>
      <c r="G23" s="235">
        <f t="shared" si="0"/>
        <v>5905.01</v>
      </c>
      <c r="H23" s="60"/>
      <c r="I23" s="209">
        <v>800</v>
      </c>
      <c r="J23" s="105"/>
      <c r="K23" s="99"/>
      <c r="L23" s="99"/>
      <c r="M23" s="444">
        <v>2.02</v>
      </c>
      <c r="N23" s="255" t="s">
        <v>32</v>
      </c>
      <c r="O23" s="66"/>
    </row>
    <row r="24" spans="1:20" ht="15.75">
      <c r="A24" s="60"/>
      <c r="B24" s="60"/>
      <c r="C24" s="60"/>
      <c r="D24" s="108"/>
      <c r="E24" s="101" t="s">
        <v>37</v>
      </c>
      <c r="F24" s="80">
        <f>M40</f>
        <v>427.03000000000003</v>
      </c>
      <c r="G24" s="235">
        <f t="shared" si="0"/>
        <v>5477.9800000000005</v>
      </c>
      <c r="H24" s="67"/>
      <c r="I24" s="73"/>
      <c r="J24" s="80">
        <f>Q40</f>
        <v>0</v>
      </c>
      <c r="K24" s="60"/>
      <c r="L24" s="99"/>
      <c r="M24" s="444">
        <v>23.62</v>
      </c>
      <c r="N24" s="459" t="s">
        <v>32</v>
      </c>
      <c r="O24" s="66"/>
    </row>
    <row r="25" spans="1:20" ht="15.75">
      <c r="A25" s="60"/>
      <c r="B25" s="60"/>
      <c r="C25" s="60"/>
      <c r="D25" s="108">
        <v>42929</v>
      </c>
      <c r="E25" s="72" t="s">
        <v>128</v>
      </c>
      <c r="F25" s="455">
        <v>2100</v>
      </c>
      <c r="G25" s="235">
        <f t="shared" si="0"/>
        <v>3377.9800000000005</v>
      </c>
      <c r="H25" s="67" t="s">
        <v>129</v>
      </c>
      <c r="I25" s="74"/>
      <c r="J25" s="80"/>
      <c r="K25" s="60"/>
      <c r="L25" s="99"/>
      <c r="M25" s="444">
        <v>41.93</v>
      </c>
      <c r="N25" s="295" t="s">
        <v>49</v>
      </c>
      <c r="O25" s="66"/>
    </row>
    <row r="26" spans="1:20" ht="15.75">
      <c r="A26" s="60"/>
      <c r="B26" s="60"/>
      <c r="C26" s="60"/>
      <c r="D26" s="108"/>
      <c r="E26" s="67"/>
      <c r="F26" s="80"/>
      <c r="G26" s="61"/>
      <c r="H26" s="67"/>
      <c r="I26" s="73"/>
      <c r="J26" s="99">
        <f>SUM(J7:J25)</f>
        <v>129</v>
      </c>
      <c r="K26" s="60"/>
      <c r="L26" s="82"/>
      <c r="M26" s="444">
        <v>21.5</v>
      </c>
      <c r="N26" s="295" t="s">
        <v>50</v>
      </c>
      <c r="O26" s="66"/>
    </row>
    <row r="27" spans="1:20" ht="15.75">
      <c r="A27" s="60"/>
      <c r="B27" s="60"/>
      <c r="C27" s="60"/>
      <c r="D27" s="108"/>
      <c r="E27" s="67"/>
      <c r="F27" s="80"/>
      <c r="G27" s="61"/>
      <c r="H27" s="67"/>
      <c r="I27" s="110"/>
      <c r="J27" s="99"/>
      <c r="K27" s="63"/>
      <c r="L27" s="82"/>
      <c r="M27" s="444">
        <v>30.34</v>
      </c>
      <c r="N27" s="295" t="s">
        <v>131</v>
      </c>
      <c r="O27" s="66"/>
    </row>
    <row r="28" spans="1:20" ht="15.75">
      <c r="A28" s="60"/>
      <c r="B28" s="60"/>
      <c r="C28" s="60"/>
      <c r="D28" s="64"/>
      <c r="E28" s="67"/>
      <c r="F28" s="80"/>
      <c r="G28" s="61"/>
      <c r="H28" s="67"/>
      <c r="I28" s="73"/>
      <c r="J28" s="99"/>
      <c r="K28" s="63"/>
      <c r="L28" s="81"/>
      <c r="M28" s="444">
        <v>5.48</v>
      </c>
      <c r="N28" s="240" t="s">
        <v>132</v>
      </c>
      <c r="O28" s="66"/>
    </row>
    <row r="29" spans="1:20" ht="15.75">
      <c r="A29" s="60"/>
      <c r="B29" s="60"/>
      <c r="C29" s="60"/>
      <c r="D29" s="64"/>
      <c r="E29" s="67"/>
      <c r="F29" s="80"/>
      <c r="G29" s="75"/>
      <c r="H29" s="67"/>
      <c r="I29" s="73"/>
      <c r="J29" s="99">
        <v>4317</v>
      </c>
      <c r="K29" s="60"/>
      <c r="L29" s="86"/>
      <c r="M29" s="444">
        <v>27.95</v>
      </c>
      <c r="N29" s="296" t="s">
        <v>134</v>
      </c>
      <c r="O29" s="66"/>
    </row>
    <row r="30" spans="1:20">
      <c r="A30" s="60"/>
      <c r="C30" s="237">
        <f>D31-A12</f>
        <v>23</v>
      </c>
      <c r="D30" s="60"/>
      <c r="E30" s="60"/>
      <c r="F30" s="65"/>
      <c r="G30" s="60"/>
      <c r="H30" s="60"/>
      <c r="I30" s="73"/>
      <c r="J30" s="73"/>
      <c r="K30" s="63"/>
      <c r="L30" s="82"/>
      <c r="M30" s="446">
        <v>15.8</v>
      </c>
      <c r="N30" s="66" t="s">
        <v>135</v>
      </c>
      <c r="O30" s="66"/>
    </row>
    <row r="31" spans="1:20">
      <c r="A31" s="60"/>
      <c r="B31" s="60">
        <v>296</v>
      </c>
      <c r="C31" s="60"/>
      <c r="D31" s="60">
        <v>2218</v>
      </c>
      <c r="E31" s="60"/>
      <c r="F31" s="65"/>
      <c r="G31" s="60"/>
      <c r="H31" s="60"/>
      <c r="I31" s="73"/>
      <c r="J31" s="85">
        <f>J29-A11-J26</f>
        <v>3092</v>
      </c>
      <c r="K31" s="60"/>
      <c r="L31" s="60"/>
      <c r="M31" s="445">
        <v>15</v>
      </c>
      <c r="N31" s="79" t="s">
        <v>139</v>
      </c>
      <c r="O31" s="66"/>
    </row>
    <row r="32" spans="1:20">
      <c r="A32" s="60"/>
      <c r="B32" s="60"/>
      <c r="C32" s="60"/>
      <c r="D32" s="60"/>
      <c r="E32" s="60"/>
      <c r="F32" s="65"/>
      <c r="G32" s="60"/>
      <c r="H32" s="60"/>
      <c r="I32" s="73"/>
      <c r="J32" s="85"/>
      <c r="K32" s="60"/>
      <c r="L32" s="60"/>
      <c r="M32" s="445">
        <v>23.15</v>
      </c>
      <c r="N32" s="79" t="s">
        <v>32</v>
      </c>
      <c r="O32" s="66"/>
    </row>
    <row r="33" spans="6:15">
      <c r="F33" s="65"/>
      <c r="G33" s="60"/>
      <c r="H33" s="60"/>
      <c r="I33" s="73"/>
      <c r="J33" s="85"/>
      <c r="K33" s="60"/>
      <c r="L33" s="60"/>
      <c r="M33" s="445">
        <v>12.07</v>
      </c>
      <c r="N33" s="79" t="s">
        <v>50</v>
      </c>
      <c r="O33" s="66"/>
    </row>
    <row r="34" spans="6:15">
      <c r="F34" s="65"/>
      <c r="G34" s="60"/>
      <c r="H34" s="60"/>
      <c r="I34" s="73"/>
      <c r="J34" s="85"/>
      <c r="K34" s="60"/>
      <c r="L34" s="60"/>
      <c r="M34" s="445">
        <v>28.75</v>
      </c>
      <c r="N34" s="79" t="s">
        <v>50</v>
      </c>
      <c r="O34" s="66"/>
    </row>
    <row r="35" spans="6:15">
      <c r="F35" s="65"/>
      <c r="G35" s="60"/>
      <c r="H35" s="60"/>
      <c r="I35" s="73"/>
      <c r="J35" s="85"/>
      <c r="K35" s="60"/>
      <c r="L35" s="60"/>
      <c r="M35" s="445">
        <v>26.82</v>
      </c>
      <c r="N35" s="79" t="s">
        <v>32</v>
      </c>
      <c r="O35" s="66"/>
    </row>
    <row r="36" spans="6:15">
      <c r="F36" s="65"/>
      <c r="G36" s="60"/>
      <c r="H36" s="60"/>
      <c r="I36" s="73"/>
      <c r="J36" s="85"/>
      <c r="K36" s="60"/>
      <c r="L36" s="60"/>
      <c r="M36" s="445">
        <v>30.52</v>
      </c>
      <c r="N36" s="79" t="s">
        <v>144</v>
      </c>
      <c r="O36" s="66"/>
    </row>
    <row r="37" spans="6:15">
      <c r="F37" s="65"/>
      <c r="G37" s="60"/>
      <c r="H37" s="60"/>
      <c r="I37" s="73"/>
      <c r="J37" s="85"/>
      <c r="K37" s="60"/>
      <c r="L37" s="60"/>
      <c r="M37" s="445">
        <v>69.989999999999995</v>
      </c>
      <c r="N37" s="79" t="s">
        <v>145</v>
      </c>
      <c r="O37" s="66"/>
    </row>
    <row r="38" spans="6:15">
      <c r="F38" s="65"/>
      <c r="G38" s="60"/>
      <c r="H38" s="60"/>
      <c r="I38" s="73"/>
      <c r="J38" s="85"/>
      <c r="K38" s="60"/>
      <c r="L38" s="60"/>
      <c r="M38" s="445">
        <v>8.16</v>
      </c>
      <c r="N38" s="79" t="s">
        <v>34</v>
      </c>
      <c r="O38" s="66"/>
    </row>
    <row r="39" spans="6:15">
      <c r="F39" s="239"/>
      <c r="G39" s="234"/>
      <c r="H39" s="234"/>
      <c r="I39" s="247"/>
      <c r="J39" s="214"/>
      <c r="K39" s="234"/>
      <c r="L39" s="234"/>
      <c r="M39" s="445">
        <v>14.18</v>
      </c>
      <c r="N39" s="187" t="s">
        <v>45</v>
      </c>
      <c r="O39" s="240"/>
    </row>
    <row r="40" spans="6:15">
      <c r="F40" s="60"/>
      <c r="G40" s="60"/>
      <c r="H40" s="60"/>
      <c r="I40" s="73"/>
      <c r="J40" s="85"/>
      <c r="K40" s="60"/>
      <c r="L40" s="60"/>
      <c r="M40" s="102">
        <f>SUM(M20:M39)</f>
        <v>427.03000000000003</v>
      </c>
      <c r="N40" s="66"/>
      <c r="O40" s="66"/>
    </row>
    <row r="41" spans="6:15">
      <c r="F41" s="60"/>
      <c r="G41" s="60"/>
      <c r="H41" s="60"/>
      <c r="I41" s="73"/>
      <c r="J41" s="85"/>
      <c r="K41" s="60"/>
      <c r="L41" s="60"/>
      <c r="M41" s="60"/>
      <c r="N41" s="60"/>
      <c r="O41" s="60"/>
    </row>
  </sheetData>
  <mergeCells count="1">
    <mergeCell ref="M19:O19"/>
  </mergeCells>
  <hyperlinks>
    <hyperlink ref="S8" r:id="rId1"/>
  </hyperlinks>
  <pageMargins left="0.7" right="0.7" top="0.75" bottom="0.75" header="0.3" footer="0.3"/>
  <pageSetup orientation="portrait" horizontalDpi="4294967293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2:S45"/>
  <sheetViews>
    <sheetView topLeftCell="A19" workbookViewId="0">
      <selection activeCell="B5" sqref="B5"/>
    </sheetView>
  </sheetViews>
  <sheetFormatPr defaultRowHeight="15"/>
  <cols>
    <col min="1" max="1" width="16.42578125" bestFit="1" customWidth="1"/>
    <col min="5" max="5" width="19.85546875" bestFit="1" customWidth="1"/>
    <col min="6" max="6" width="13" customWidth="1"/>
    <col min="7" max="7" width="12.85546875" bestFit="1" customWidth="1"/>
  </cols>
  <sheetData>
    <row r="2" spans="1:18" ht="15.75">
      <c r="A2" s="283">
        <v>42948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18" ht="15.75">
      <c r="A3" s="236" t="s">
        <v>0</v>
      </c>
      <c r="B3" s="236"/>
      <c r="C3" s="236"/>
      <c r="D3" s="234"/>
      <c r="E3" s="236"/>
      <c r="F3" s="244"/>
      <c r="G3" s="235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</row>
    <row r="4" spans="1:18" ht="15.75">
      <c r="A4" s="284">
        <v>42948</v>
      </c>
      <c r="B4" s="234"/>
      <c r="C4" s="234"/>
      <c r="D4" s="234"/>
      <c r="E4" s="236"/>
      <c r="F4" s="239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</row>
    <row r="5" spans="1:18" ht="15.75">
      <c r="A5" s="278">
        <v>3377</v>
      </c>
      <c r="B5" s="234" t="s">
        <v>1</v>
      </c>
      <c r="C5" s="234"/>
      <c r="D5" s="253"/>
      <c r="E5" s="261" t="s">
        <v>2</v>
      </c>
      <c r="F5" s="275"/>
      <c r="G5" s="250"/>
      <c r="H5" s="238"/>
      <c r="I5" s="234"/>
      <c r="J5" s="234"/>
      <c r="K5" s="234"/>
      <c r="L5" s="234"/>
      <c r="M5" s="234"/>
      <c r="N5" s="234"/>
      <c r="O5" s="234"/>
      <c r="P5" s="234"/>
      <c r="Q5" s="234"/>
      <c r="R5" s="234"/>
    </row>
    <row r="6" spans="1:18" ht="15.75">
      <c r="A6" s="239"/>
      <c r="B6" s="234"/>
      <c r="C6" s="234"/>
      <c r="D6" s="260"/>
      <c r="E6" s="262"/>
      <c r="F6" s="274"/>
      <c r="G6" s="235">
        <f>A18</f>
        <v>11554</v>
      </c>
      <c r="H6" s="245"/>
      <c r="I6" s="234"/>
      <c r="J6" s="234"/>
      <c r="K6" s="234"/>
      <c r="L6" s="234"/>
      <c r="M6" s="120" t="s">
        <v>159</v>
      </c>
      <c r="N6" s="371">
        <v>400</v>
      </c>
      <c r="O6" s="120"/>
      <c r="P6" s="234"/>
      <c r="Q6" s="234"/>
      <c r="R6" s="234"/>
    </row>
    <row r="7" spans="1:18" ht="15.75">
      <c r="A7" s="264">
        <v>296</v>
      </c>
      <c r="B7" s="234" t="s">
        <v>3</v>
      </c>
      <c r="C7" s="234"/>
      <c r="D7" s="260">
        <v>42948</v>
      </c>
      <c r="E7" s="262" t="s">
        <v>4</v>
      </c>
      <c r="F7" s="464">
        <v>1179</v>
      </c>
      <c r="G7" s="235">
        <f>G6-F7</f>
        <v>10375</v>
      </c>
      <c r="H7" s="245" t="s">
        <v>5</v>
      </c>
      <c r="I7" s="234"/>
      <c r="J7" s="273"/>
      <c r="K7" s="234"/>
      <c r="L7" s="234"/>
      <c r="M7" s="234"/>
      <c r="N7" s="234"/>
      <c r="O7" s="234"/>
      <c r="P7" s="234"/>
      <c r="Q7" s="273"/>
      <c r="R7" s="247"/>
    </row>
    <row r="8" spans="1:18" ht="15.75">
      <c r="A8" s="251">
        <v>1380</v>
      </c>
      <c r="B8" s="236" t="s">
        <v>6</v>
      </c>
      <c r="C8" s="236"/>
      <c r="D8" s="260">
        <v>42958</v>
      </c>
      <c r="E8" s="262" t="s">
        <v>7</v>
      </c>
      <c r="F8" s="464">
        <v>244</v>
      </c>
      <c r="G8" s="235">
        <f>G7-F8</f>
        <v>10131</v>
      </c>
      <c r="H8" s="285" t="s">
        <v>143</v>
      </c>
      <c r="I8" s="234"/>
      <c r="J8" s="273"/>
      <c r="K8" s="234"/>
      <c r="L8" s="234"/>
      <c r="M8" s="234"/>
      <c r="N8" s="234"/>
      <c r="O8" s="234"/>
      <c r="P8" s="234"/>
      <c r="Q8" s="294"/>
      <c r="R8" s="248"/>
    </row>
    <row r="9" spans="1:18" ht="15.75">
      <c r="A9" s="252">
        <v>296</v>
      </c>
      <c r="B9" s="236" t="s">
        <v>8</v>
      </c>
      <c r="C9" s="236"/>
      <c r="D9" s="260">
        <v>42975</v>
      </c>
      <c r="E9" s="262" t="s">
        <v>9</v>
      </c>
      <c r="F9" s="269">
        <v>139</v>
      </c>
      <c r="G9" s="235">
        <f t="shared" ref="G9:G16" si="0">G8-F9</f>
        <v>9992</v>
      </c>
      <c r="H9" s="285" t="s">
        <v>5</v>
      </c>
      <c r="I9" s="234"/>
      <c r="J9" s="273"/>
      <c r="K9" s="234"/>
      <c r="L9" s="234"/>
      <c r="M9" s="234"/>
      <c r="N9" s="234"/>
      <c r="O9" s="234"/>
      <c r="P9" s="234"/>
      <c r="Q9" s="273"/>
      <c r="R9" s="253"/>
    </row>
    <row r="10" spans="1:18" ht="15.75">
      <c r="A10" s="252"/>
      <c r="B10" s="236"/>
      <c r="C10" s="236"/>
      <c r="D10" s="260"/>
      <c r="E10" s="262"/>
      <c r="F10" s="265"/>
      <c r="G10" s="235">
        <f t="shared" si="0"/>
        <v>9992</v>
      </c>
      <c r="H10" s="285"/>
      <c r="I10" s="234"/>
      <c r="J10" s="273"/>
      <c r="K10" s="234"/>
      <c r="L10" s="234"/>
      <c r="M10" s="234"/>
      <c r="N10" s="234"/>
      <c r="O10" s="234"/>
      <c r="P10" s="234"/>
      <c r="Q10" s="294"/>
      <c r="R10" s="258"/>
    </row>
    <row r="11" spans="1:18" ht="15.75">
      <c r="A11" s="280">
        <v>1096</v>
      </c>
      <c r="B11" s="236" t="s">
        <v>10</v>
      </c>
      <c r="C11" s="254" t="s">
        <v>84</v>
      </c>
      <c r="D11" s="260"/>
      <c r="E11" s="262" t="s">
        <v>12</v>
      </c>
      <c r="F11" s="464">
        <v>186</v>
      </c>
      <c r="G11" s="235">
        <f t="shared" si="0"/>
        <v>9806</v>
      </c>
      <c r="H11" s="286" t="s">
        <v>142</v>
      </c>
      <c r="I11" s="234"/>
      <c r="J11" s="273"/>
      <c r="K11" s="234"/>
      <c r="L11" s="234"/>
      <c r="M11" s="234"/>
      <c r="N11" s="234"/>
      <c r="O11" s="234"/>
      <c r="P11" s="234"/>
      <c r="Q11" s="294"/>
      <c r="R11" s="247"/>
    </row>
    <row r="12" spans="1:18" ht="15.75">
      <c r="A12" s="252">
        <v>2218</v>
      </c>
      <c r="B12" s="236" t="s">
        <v>14</v>
      </c>
      <c r="C12" s="236"/>
      <c r="D12" s="260">
        <v>42949</v>
      </c>
      <c r="E12" s="262" t="s">
        <v>15</v>
      </c>
      <c r="F12" s="269">
        <v>141.75</v>
      </c>
      <c r="G12" s="235">
        <f t="shared" si="0"/>
        <v>9664.25</v>
      </c>
      <c r="H12" s="285" t="s">
        <v>136</v>
      </c>
      <c r="I12" s="234"/>
      <c r="J12" s="273"/>
      <c r="K12" s="234"/>
      <c r="L12" s="242"/>
      <c r="M12" s="242"/>
      <c r="N12" s="242"/>
      <c r="O12" s="234"/>
      <c r="P12" s="234"/>
      <c r="Q12" s="273"/>
      <c r="R12" s="247"/>
    </row>
    <row r="13" spans="1:18" ht="15.75">
      <c r="A13" s="251">
        <v>850</v>
      </c>
      <c r="B13" s="236" t="s">
        <v>16</v>
      </c>
      <c r="C13" s="236"/>
      <c r="D13" s="260"/>
      <c r="E13" s="262" t="s">
        <v>17</v>
      </c>
      <c r="F13" s="269">
        <v>200</v>
      </c>
      <c r="G13" s="235">
        <f t="shared" si="0"/>
        <v>9464.25</v>
      </c>
      <c r="H13" s="286" t="s">
        <v>142</v>
      </c>
      <c r="I13" s="234"/>
      <c r="J13" s="273"/>
      <c r="K13" s="234"/>
      <c r="L13" s="234"/>
      <c r="M13" s="234"/>
      <c r="N13" s="234"/>
      <c r="O13" s="234"/>
      <c r="P13" s="234"/>
      <c r="Q13" s="273"/>
      <c r="R13" s="247"/>
    </row>
    <row r="14" spans="1:18" ht="16.5" thickBot="1">
      <c r="A14" s="372">
        <v>424</v>
      </c>
      <c r="B14" s="236" t="s">
        <v>154</v>
      </c>
      <c r="C14" s="236"/>
      <c r="D14" s="260"/>
      <c r="E14" s="262" t="s">
        <v>18</v>
      </c>
      <c r="F14" s="265">
        <v>18.940000000000001</v>
      </c>
      <c r="G14" s="235">
        <f t="shared" si="0"/>
        <v>9445.31</v>
      </c>
      <c r="H14" s="286" t="s">
        <v>158</v>
      </c>
      <c r="I14" s="234"/>
      <c r="J14" s="273"/>
      <c r="K14" s="234"/>
      <c r="L14" s="242" t="s">
        <v>111</v>
      </c>
      <c r="M14" s="242"/>
      <c r="N14" s="242"/>
      <c r="O14" s="242"/>
      <c r="P14" s="243"/>
      <c r="Q14" s="294"/>
      <c r="R14" s="247"/>
    </row>
    <row r="15" spans="1:18" ht="15.75">
      <c r="A15" s="252">
        <v>421</v>
      </c>
      <c r="B15" s="266" t="s">
        <v>117</v>
      </c>
      <c r="C15" s="245"/>
      <c r="D15" s="287"/>
      <c r="E15" s="262" t="s">
        <v>21</v>
      </c>
      <c r="F15" s="464">
        <v>50</v>
      </c>
      <c r="G15" s="235">
        <f t="shared" si="0"/>
        <v>9395.31</v>
      </c>
      <c r="H15" s="285" t="s">
        <v>153</v>
      </c>
      <c r="I15" s="234"/>
      <c r="J15" s="273"/>
      <c r="K15" s="234"/>
      <c r="L15" s="292" t="s">
        <v>112</v>
      </c>
      <c r="M15" s="242"/>
      <c r="N15" s="293">
        <v>271</v>
      </c>
      <c r="O15" s="292" t="s">
        <v>113</v>
      </c>
      <c r="P15" s="234" t="s">
        <v>157</v>
      </c>
      <c r="Q15" s="294"/>
      <c r="R15" s="247"/>
    </row>
    <row r="16" spans="1:18" ht="16.5" thickBot="1">
      <c r="A16" s="288">
        <v>781</v>
      </c>
      <c r="B16" s="267" t="s">
        <v>117</v>
      </c>
      <c r="C16" s="246"/>
      <c r="D16" s="287">
        <v>42954</v>
      </c>
      <c r="E16" s="262" t="s">
        <v>22</v>
      </c>
      <c r="F16" s="464">
        <v>81</v>
      </c>
      <c r="G16" s="235">
        <f t="shared" si="0"/>
        <v>9314.31</v>
      </c>
      <c r="H16" s="285" t="s">
        <v>5</v>
      </c>
      <c r="I16" s="234"/>
      <c r="J16" s="273"/>
      <c r="K16" s="234"/>
      <c r="L16" s="242" t="s">
        <v>114</v>
      </c>
      <c r="M16" s="242"/>
      <c r="N16" s="242"/>
      <c r="O16" s="242"/>
      <c r="P16" s="234"/>
      <c r="Q16" s="273"/>
      <c r="R16" s="247"/>
    </row>
    <row r="17" spans="1:19" ht="15.75">
      <c r="A17" s="373">
        <v>415</v>
      </c>
      <c r="B17" s="236" t="s">
        <v>117</v>
      </c>
      <c r="C17" s="234"/>
      <c r="D17" s="260">
        <v>42962</v>
      </c>
      <c r="E17" s="262" t="s">
        <v>24</v>
      </c>
      <c r="F17" s="269">
        <v>1860</v>
      </c>
      <c r="G17" s="235">
        <f>G16-F17</f>
        <v>7454.3099999999995</v>
      </c>
      <c r="H17" s="286" t="s">
        <v>147</v>
      </c>
      <c r="I17" s="244"/>
      <c r="J17" s="273"/>
      <c r="K17" s="234"/>
      <c r="L17" s="234"/>
      <c r="M17" s="234"/>
      <c r="N17" s="234"/>
      <c r="O17" s="234"/>
      <c r="P17" s="234"/>
      <c r="Q17" s="273"/>
      <c r="R17" s="247"/>
    </row>
    <row r="18" spans="1:19" ht="15.75">
      <c r="A18" s="249">
        <f>SUM(A5:A17)</f>
        <v>11554</v>
      </c>
      <c r="B18" s="234"/>
      <c r="C18" s="234"/>
      <c r="D18" s="260"/>
      <c r="E18" s="268" t="s">
        <v>26</v>
      </c>
      <c r="F18" s="269">
        <v>1000</v>
      </c>
      <c r="G18" s="235">
        <f t="shared" ref="G18:G27" si="1">G17-F18</f>
        <v>6454.3099999999995</v>
      </c>
      <c r="H18" s="285" t="s">
        <v>148</v>
      </c>
      <c r="I18" s="234"/>
      <c r="J18" s="273"/>
      <c r="K18" s="234"/>
      <c r="L18" s="292" t="s">
        <v>115</v>
      </c>
      <c r="M18" s="292"/>
      <c r="N18" s="293"/>
      <c r="O18" s="292"/>
      <c r="P18" s="234" t="s">
        <v>66</v>
      </c>
      <c r="Q18" s="273"/>
      <c r="R18" s="247"/>
    </row>
    <row r="19" spans="1:19" ht="15.75">
      <c r="A19" s="239"/>
      <c r="B19" s="234"/>
      <c r="C19" s="234"/>
      <c r="D19" s="260"/>
      <c r="E19" s="262" t="s">
        <v>28</v>
      </c>
      <c r="F19" s="269">
        <v>2500</v>
      </c>
      <c r="G19" s="235">
        <f t="shared" si="1"/>
        <v>3954.3099999999995</v>
      </c>
      <c r="H19" s="234" t="s">
        <v>146</v>
      </c>
      <c r="I19" s="285" t="s">
        <v>84</v>
      </c>
      <c r="J19" s="273"/>
      <c r="K19" s="234"/>
      <c r="L19" s="234"/>
      <c r="M19" s="234"/>
      <c r="N19" s="234"/>
      <c r="O19" s="234"/>
      <c r="P19" s="234"/>
      <c r="Q19" s="273"/>
      <c r="R19" s="259">
        <v>1600</v>
      </c>
    </row>
    <row r="20" spans="1:19" ht="15.75">
      <c r="A20" s="234"/>
      <c r="B20" s="234"/>
      <c r="C20" s="234"/>
      <c r="D20" s="260">
        <v>42968</v>
      </c>
      <c r="E20" s="262" t="s">
        <v>30</v>
      </c>
      <c r="F20" s="467">
        <v>425</v>
      </c>
      <c r="G20" s="235">
        <f t="shared" si="1"/>
        <v>3529.3099999999995</v>
      </c>
      <c r="H20" s="285" t="s">
        <v>150</v>
      </c>
      <c r="I20" s="234"/>
      <c r="J20" s="273"/>
      <c r="K20" s="234"/>
      <c r="L20" s="282"/>
      <c r="M20" s="257"/>
      <c r="N20" s="257"/>
      <c r="O20" s="257"/>
      <c r="P20" s="234"/>
      <c r="Q20" s="273"/>
      <c r="R20" s="259">
        <f>R19*0.4</f>
        <v>640</v>
      </c>
    </row>
    <row r="21" spans="1:19" ht="15.75">
      <c r="A21" s="237"/>
      <c r="B21" s="244"/>
      <c r="C21" s="234"/>
      <c r="D21" s="260">
        <v>42954</v>
      </c>
      <c r="E21" s="270" t="s">
        <v>33</v>
      </c>
      <c r="F21" s="464">
        <v>185</v>
      </c>
      <c r="G21" s="235">
        <f t="shared" si="1"/>
        <v>3344.3099999999995</v>
      </c>
      <c r="H21" s="285" t="s">
        <v>5</v>
      </c>
      <c r="I21" s="234"/>
      <c r="J21" s="273"/>
      <c r="K21" s="234"/>
      <c r="L21" s="234"/>
      <c r="M21" s="234"/>
      <c r="N21" s="234"/>
      <c r="O21" s="234"/>
      <c r="P21" s="247"/>
      <c r="Q21" s="273"/>
      <c r="R21" s="259">
        <f>R19-R20</f>
        <v>960</v>
      </c>
      <c r="S21" s="301">
        <f>R21/2</f>
        <v>480</v>
      </c>
    </row>
    <row r="22" spans="1:19" ht="15.75">
      <c r="A22" s="234"/>
      <c r="B22" s="244"/>
      <c r="C22" s="234"/>
      <c r="D22" s="271"/>
      <c r="E22" s="272" t="s">
        <v>35</v>
      </c>
      <c r="F22" s="265"/>
      <c r="G22" s="235">
        <f t="shared" si="1"/>
        <v>3344.3099999999995</v>
      </c>
      <c r="H22" s="289"/>
      <c r="I22" s="239">
        <v>800</v>
      </c>
      <c r="J22" s="273"/>
      <c r="K22" s="234"/>
      <c r="L22" s="234"/>
      <c r="M22" s="234"/>
      <c r="N22" s="234"/>
      <c r="O22" s="234"/>
      <c r="P22" s="327"/>
      <c r="Q22" s="327"/>
      <c r="R22" s="248"/>
    </row>
    <row r="23" spans="1:19" ht="15.75">
      <c r="A23" s="234"/>
      <c r="B23" s="236"/>
      <c r="C23" s="236"/>
      <c r="D23" s="279"/>
      <c r="E23" s="236" t="s">
        <v>37</v>
      </c>
      <c r="F23" s="290">
        <f>M45</f>
        <v>337.13999999999993</v>
      </c>
      <c r="G23" s="235">
        <f t="shared" si="1"/>
        <v>3007.1699999999996</v>
      </c>
      <c r="H23" s="291"/>
      <c r="I23" s="300"/>
      <c r="J23" s="273"/>
      <c r="K23" s="234"/>
      <c r="L23" s="234"/>
      <c r="M23" s="234"/>
      <c r="N23" s="234"/>
      <c r="O23" s="234"/>
      <c r="P23" s="327"/>
      <c r="Q23" s="327"/>
      <c r="R23" s="247"/>
    </row>
    <row r="24" spans="1:19" ht="15.75">
      <c r="A24" s="234"/>
      <c r="B24" s="236"/>
      <c r="C24" s="236"/>
      <c r="D24" s="279">
        <v>42950</v>
      </c>
      <c r="E24" s="236" t="s">
        <v>137</v>
      </c>
      <c r="F24" s="465">
        <v>30.32</v>
      </c>
      <c r="G24" s="235">
        <f t="shared" si="1"/>
        <v>2976.8499999999995</v>
      </c>
      <c r="H24" s="256" t="s">
        <v>138</v>
      </c>
      <c r="I24" s="234"/>
      <c r="J24" s="273"/>
      <c r="K24" s="234"/>
      <c r="L24" s="234"/>
      <c r="M24" s="234"/>
      <c r="N24" s="234"/>
      <c r="O24" s="234"/>
      <c r="P24" s="327"/>
      <c r="Q24" s="327"/>
      <c r="R24" s="234"/>
    </row>
    <row r="25" spans="1:19" ht="15.75">
      <c r="A25" s="234"/>
      <c r="B25" s="234"/>
      <c r="C25" s="234"/>
      <c r="D25" s="238">
        <v>42947</v>
      </c>
      <c r="E25" s="364" t="s">
        <v>149</v>
      </c>
      <c r="F25" s="466">
        <v>200</v>
      </c>
      <c r="G25" s="235">
        <f t="shared" si="1"/>
        <v>2776.8499999999995</v>
      </c>
      <c r="H25" s="256" t="s">
        <v>151</v>
      </c>
      <c r="I25" s="234"/>
      <c r="J25" s="273"/>
      <c r="K25" s="234"/>
      <c r="L25" s="234"/>
      <c r="M25" s="234"/>
      <c r="N25" s="234"/>
      <c r="O25" s="234"/>
      <c r="P25" s="327"/>
      <c r="Q25" s="327"/>
      <c r="R25" s="234"/>
    </row>
    <row r="26" spans="1:19" ht="15.75">
      <c r="A26" s="234"/>
      <c r="B26" s="234"/>
      <c r="C26" s="234"/>
      <c r="D26" s="238">
        <v>42963</v>
      </c>
      <c r="E26" s="276" t="s">
        <v>156</v>
      </c>
      <c r="F26" s="466">
        <v>185.7</v>
      </c>
      <c r="G26" s="235">
        <f t="shared" si="1"/>
        <v>2591.1499999999996</v>
      </c>
      <c r="H26" s="234" t="s">
        <v>151</v>
      </c>
      <c r="I26" s="234"/>
      <c r="J26" s="234"/>
      <c r="K26" s="234"/>
      <c r="L26" s="234" t="s">
        <v>116</v>
      </c>
      <c r="M26" s="273"/>
      <c r="N26" s="234"/>
      <c r="O26" s="234"/>
      <c r="P26" s="327"/>
      <c r="Q26" s="327"/>
      <c r="R26" s="234"/>
    </row>
    <row r="27" spans="1:19" ht="15.75">
      <c r="A27" s="234"/>
      <c r="B27" s="234"/>
      <c r="C27" s="234"/>
      <c r="D27" s="238">
        <v>42975</v>
      </c>
      <c r="E27" s="246" t="s">
        <v>164</v>
      </c>
      <c r="F27" s="466">
        <v>312</v>
      </c>
      <c r="G27" s="235">
        <f t="shared" si="1"/>
        <v>2279.1499999999996</v>
      </c>
      <c r="H27" s="234" t="s">
        <v>151</v>
      </c>
      <c r="I27" s="234"/>
      <c r="J27" s="239"/>
      <c r="K27" s="234"/>
      <c r="L27" s="241" t="s">
        <v>145</v>
      </c>
      <c r="M27" s="459">
        <v>49.99</v>
      </c>
      <c r="N27" s="234"/>
      <c r="O27" s="234"/>
      <c r="P27" s="327"/>
      <c r="Q27" s="327"/>
      <c r="R27" s="234"/>
    </row>
    <row r="28" spans="1:19" ht="15.75">
      <c r="A28" s="234"/>
      <c r="B28" s="234"/>
      <c r="C28" s="234"/>
      <c r="D28" s="238"/>
      <c r="E28" s="246"/>
      <c r="F28" s="273"/>
      <c r="G28" s="235"/>
      <c r="H28" s="256"/>
      <c r="I28" s="234"/>
      <c r="J28" s="239"/>
      <c r="K28" s="234"/>
      <c r="L28" s="241" t="s">
        <v>34</v>
      </c>
      <c r="M28" s="255"/>
      <c r="N28" s="234"/>
      <c r="O28" s="234"/>
      <c r="P28" s="327"/>
      <c r="Q28" s="327"/>
      <c r="R28" s="234"/>
    </row>
    <row r="29" spans="1:19" ht="15.75">
      <c r="A29" s="234"/>
      <c r="B29" s="234"/>
      <c r="C29" s="234"/>
      <c r="D29" s="238"/>
      <c r="E29" s="246"/>
      <c r="F29" s="273"/>
      <c r="G29" s="235"/>
      <c r="H29" s="256"/>
      <c r="I29" s="234"/>
      <c r="J29" s="239"/>
      <c r="K29" s="234"/>
      <c r="L29" s="241" t="s">
        <v>50</v>
      </c>
      <c r="M29" s="459">
        <v>16.059999999999999</v>
      </c>
      <c r="N29" s="234"/>
      <c r="O29" s="234"/>
      <c r="P29" s="327"/>
      <c r="Q29" s="327"/>
      <c r="R29" s="234"/>
    </row>
    <row r="30" spans="1:19" ht="15.75">
      <c r="A30" s="234"/>
      <c r="B30" s="234"/>
      <c r="C30" s="234"/>
      <c r="D30" s="238"/>
      <c r="E30" s="246"/>
      <c r="F30" s="273"/>
      <c r="G30" s="235"/>
      <c r="H30" s="234"/>
      <c r="I30" s="234"/>
      <c r="J30" s="239"/>
      <c r="K30" s="238"/>
      <c r="L30" s="241" t="s">
        <v>152</v>
      </c>
      <c r="M30" s="459">
        <v>4.25</v>
      </c>
      <c r="N30" s="237"/>
      <c r="O30" s="234"/>
      <c r="P30" s="369"/>
      <c r="Q30" s="247"/>
      <c r="R30" s="234"/>
    </row>
    <row r="31" spans="1:19">
      <c r="A31" s="234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41" t="s">
        <v>155</v>
      </c>
      <c r="M31" s="459">
        <v>47</v>
      </c>
      <c r="N31" s="234"/>
      <c r="O31" s="234"/>
      <c r="P31" s="247"/>
      <c r="Q31" s="247"/>
      <c r="R31" s="234"/>
      <c r="S31" s="352" t="s">
        <v>133</v>
      </c>
    </row>
    <row r="32" spans="1:19">
      <c r="A32" s="234"/>
      <c r="B32" s="234"/>
      <c r="C32" s="234"/>
      <c r="D32" s="234"/>
      <c r="E32" s="234"/>
      <c r="F32" s="234"/>
      <c r="G32" s="234"/>
      <c r="H32" s="234"/>
      <c r="I32" s="234"/>
      <c r="J32" s="234"/>
      <c r="K32" s="234"/>
      <c r="L32" s="241" t="s">
        <v>48</v>
      </c>
      <c r="M32" s="459">
        <v>15.8</v>
      </c>
      <c r="N32" s="234"/>
      <c r="O32" s="234"/>
      <c r="P32" s="259"/>
      <c r="Q32" s="247"/>
      <c r="R32" s="234"/>
    </row>
    <row r="33" spans="12:18">
      <c r="L33" s="241" t="s">
        <v>50</v>
      </c>
      <c r="M33" s="446">
        <v>4.18</v>
      </c>
      <c r="P33" s="327"/>
      <c r="Q33" s="370"/>
      <c r="R33" s="234"/>
    </row>
    <row r="34" spans="12:18">
      <c r="L34" s="241" t="s">
        <v>38</v>
      </c>
      <c r="M34" s="461">
        <v>68.66</v>
      </c>
      <c r="P34" s="327"/>
      <c r="Q34" s="327"/>
    </row>
    <row r="35" spans="12:18">
      <c r="L35" s="168" t="s">
        <v>162</v>
      </c>
      <c r="M35" s="446">
        <v>45</v>
      </c>
    </row>
    <row r="36" spans="12:18">
      <c r="L36" s="240" t="s">
        <v>50</v>
      </c>
      <c r="M36" s="446">
        <v>13.77</v>
      </c>
    </row>
    <row r="37" spans="12:18">
      <c r="L37" s="240" t="s">
        <v>132</v>
      </c>
      <c r="M37" s="446">
        <v>6.34</v>
      </c>
    </row>
    <row r="38" spans="12:18">
      <c r="L38" s="375" t="s">
        <v>34</v>
      </c>
      <c r="M38" s="461">
        <v>8.16</v>
      </c>
    </row>
    <row r="39" spans="12:18">
      <c r="L39" s="375" t="s">
        <v>32</v>
      </c>
      <c r="M39" s="446">
        <v>21.71</v>
      </c>
    </row>
    <row r="40" spans="12:18">
      <c r="L40" s="375" t="s">
        <v>170</v>
      </c>
      <c r="M40" s="446">
        <v>10</v>
      </c>
    </row>
    <row r="41" spans="12:18">
      <c r="L41" s="375" t="s">
        <v>43</v>
      </c>
      <c r="M41" s="446">
        <v>7.4</v>
      </c>
    </row>
    <row r="42" spans="12:18">
      <c r="L42" s="375" t="s">
        <v>44</v>
      </c>
      <c r="M42" s="446">
        <v>18.82</v>
      </c>
    </row>
    <row r="43" spans="12:18">
      <c r="L43" s="376"/>
      <c r="M43" s="376"/>
    </row>
    <row r="44" spans="12:18">
      <c r="L44" s="376"/>
      <c r="M44" s="376"/>
    </row>
    <row r="45" spans="12:18">
      <c r="L45" s="376"/>
      <c r="M45" s="377">
        <f>SUM(M27:M44)</f>
        <v>337.13999999999993</v>
      </c>
    </row>
  </sheetData>
  <pageMargins left="0.7" right="0.7" top="0.75" bottom="0.75" header="0.3" footer="0.3"/>
  <pageSetup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9084444715716"/>
  </sheetPr>
  <dimension ref="A2:V41"/>
  <sheetViews>
    <sheetView topLeftCell="A19" workbookViewId="0">
      <selection activeCell="B4" sqref="B4"/>
    </sheetView>
  </sheetViews>
  <sheetFormatPr defaultRowHeight="15"/>
  <cols>
    <col min="1" max="1" width="12.7109375" bestFit="1" customWidth="1"/>
    <col min="2" max="2" width="11.7109375" bestFit="1" customWidth="1"/>
    <col min="5" max="5" width="19.85546875" bestFit="1" customWidth="1"/>
    <col min="6" max="6" width="11.5703125" bestFit="1" customWidth="1"/>
    <col min="7" max="7" width="12.85546875" bestFit="1" customWidth="1"/>
    <col min="9" max="9" width="9.5703125" bestFit="1" customWidth="1"/>
    <col min="10" max="10" width="11.5703125" bestFit="1" customWidth="1"/>
    <col min="18" max="18" width="9.28515625" bestFit="1" customWidth="1"/>
    <col min="19" max="19" width="13.85546875" bestFit="1" customWidth="1"/>
    <col min="20" max="20" width="11.85546875" bestFit="1" customWidth="1"/>
  </cols>
  <sheetData>
    <row r="2" spans="1:20" ht="15.75">
      <c r="A2" s="313" t="s">
        <v>0</v>
      </c>
      <c r="B2" s="313"/>
      <c r="C2" s="313"/>
      <c r="D2" s="313"/>
      <c r="E2" s="313"/>
      <c r="F2" s="314"/>
      <c r="G2" s="235">
        <f>A15</f>
        <v>22</v>
      </c>
    </row>
    <row r="3" spans="1:20" ht="15.75">
      <c r="E3" s="313"/>
      <c r="G3" s="315"/>
    </row>
    <row r="4" spans="1:20" ht="15.75">
      <c r="A4" s="278">
        <v>2279</v>
      </c>
      <c r="B4" t="s">
        <v>1</v>
      </c>
      <c r="D4" s="316"/>
      <c r="E4" s="317" t="s">
        <v>2</v>
      </c>
      <c r="F4" s="227"/>
      <c r="G4" s="235">
        <f>A17</f>
        <v>8983</v>
      </c>
    </row>
    <row r="5" spans="1:20" ht="15.75">
      <c r="A5" s="315"/>
      <c r="D5" s="316"/>
      <c r="E5" s="318"/>
      <c r="F5" s="227"/>
      <c r="G5" s="235">
        <f>G2-F5</f>
        <v>22</v>
      </c>
    </row>
    <row r="6" spans="1:20" ht="19.5">
      <c r="A6" s="398">
        <v>296</v>
      </c>
      <c r="B6" t="s">
        <v>3</v>
      </c>
      <c r="D6" s="319">
        <v>42979</v>
      </c>
      <c r="E6" s="318" t="s">
        <v>4</v>
      </c>
      <c r="F6" s="452">
        <v>1179</v>
      </c>
      <c r="G6" s="235">
        <f>G4-F6</f>
        <v>7804</v>
      </c>
      <c r="H6" t="s">
        <v>5</v>
      </c>
      <c r="J6" s="320"/>
    </row>
    <row r="7" spans="1:20" ht="19.5">
      <c r="A7" s="399">
        <v>1378</v>
      </c>
      <c r="B7" s="313" t="s">
        <v>6</v>
      </c>
      <c r="C7" s="313"/>
      <c r="D7" s="319">
        <v>42991</v>
      </c>
      <c r="E7" s="318" t="s">
        <v>7</v>
      </c>
      <c r="F7" s="452">
        <v>244</v>
      </c>
      <c r="G7" s="235">
        <f t="shared" ref="G7:G14" si="0">G6-F7</f>
        <v>7560</v>
      </c>
      <c r="H7" t="s">
        <v>161</v>
      </c>
      <c r="J7" s="321"/>
    </row>
    <row r="8" spans="1:20" ht="19.5">
      <c r="A8" s="400">
        <v>296</v>
      </c>
      <c r="B8" s="313" t="s">
        <v>8</v>
      </c>
      <c r="C8" s="313"/>
      <c r="D8" s="319">
        <v>43006</v>
      </c>
      <c r="E8" s="318" t="s">
        <v>9</v>
      </c>
      <c r="F8" s="452">
        <v>130</v>
      </c>
      <c r="G8" s="235">
        <f t="shared" si="0"/>
        <v>7430</v>
      </c>
      <c r="H8" t="s">
        <v>5</v>
      </c>
      <c r="J8" s="322"/>
    </row>
    <row r="9" spans="1:20" ht="19.5">
      <c r="A9" s="401">
        <v>596</v>
      </c>
      <c r="B9" s="313" t="s">
        <v>10</v>
      </c>
      <c r="C9" s="323" t="s">
        <v>125</v>
      </c>
      <c r="D9" s="319">
        <v>42985</v>
      </c>
      <c r="E9" s="318" t="s">
        <v>12</v>
      </c>
      <c r="F9" s="452">
        <v>207.76</v>
      </c>
      <c r="G9" s="235">
        <f t="shared" si="0"/>
        <v>7222.24</v>
      </c>
      <c r="H9" t="s">
        <v>160</v>
      </c>
      <c r="J9" s="321"/>
    </row>
    <row r="10" spans="1:20" ht="14.25" customHeight="1">
      <c r="A10" s="400">
        <v>2218</v>
      </c>
      <c r="B10" s="313" t="s">
        <v>14</v>
      </c>
      <c r="C10" s="313"/>
      <c r="D10" s="316"/>
      <c r="E10" s="408" t="s">
        <v>15</v>
      </c>
      <c r="F10" s="322"/>
      <c r="G10" s="235">
        <f t="shared" si="0"/>
        <v>7222.24</v>
      </c>
      <c r="J10" s="322"/>
      <c r="L10" s="324"/>
      <c r="M10" s="325"/>
    </row>
    <row r="11" spans="1:20" ht="19.5">
      <c r="A11" s="399">
        <v>900</v>
      </c>
      <c r="B11" s="313" t="s">
        <v>16</v>
      </c>
      <c r="C11" s="313"/>
      <c r="D11" s="319">
        <v>42987</v>
      </c>
      <c r="E11" s="318" t="s">
        <v>17</v>
      </c>
      <c r="F11" s="452">
        <v>200</v>
      </c>
      <c r="G11" s="235">
        <f t="shared" si="0"/>
        <v>7022.24</v>
      </c>
      <c r="H11" t="s">
        <v>66</v>
      </c>
      <c r="J11" s="322"/>
      <c r="L11" s="326"/>
      <c r="M11" s="324"/>
    </row>
    <row r="12" spans="1:20" ht="20.25" thickBot="1">
      <c r="A12" s="402"/>
      <c r="B12" s="313"/>
      <c r="C12" s="313"/>
      <c r="D12" s="319">
        <v>43000</v>
      </c>
      <c r="E12" s="318" t="s">
        <v>18</v>
      </c>
      <c r="F12" s="452">
        <v>79.599999999999994</v>
      </c>
      <c r="G12" s="235">
        <f t="shared" si="0"/>
        <v>6942.6399999999994</v>
      </c>
      <c r="H12" t="s">
        <v>165</v>
      </c>
      <c r="J12" s="321"/>
      <c r="L12" s="327"/>
      <c r="M12" s="327"/>
      <c r="T12">
        <f>229-150</f>
        <v>79</v>
      </c>
    </row>
    <row r="13" spans="1:20" ht="19.5">
      <c r="A13" s="403">
        <v>773</v>
      </c>
      <c r="B13" s="329" t="s">
        <v>20</v>
      </c>
      <c r="C13" s="330"/>
      <c r="D13" s="331">
        <v>43003</v>
      </c>
      <c r="E13" s="318" t="s">
        <v>21</v>
      </c>
      <c r="F13" s="452">
        <v>50</v>
      </c>
      <c r="G13" s="235">
        <f t="shared" si="0"/>
        <v>6892.6399999999994</v>
      </c>
      <c r="H13" t="s">
        <v>180</v>
      </c>
      <c r="J13" s="321"/>
      <c r="K13" s="332"/>
      <c r="L13" s="333" t="s">
        <v>126</v>
      </c>
      <c r="M13" s="334"/>
      <c r="Q13">
        <v>169</v>
      </c>
    </row>
    <row r="14" spans="1:20" ht="20.25" thickBot="1">
      <c r="A14" s="398">
        <v>225</v>
      </c>
      <c r="B14" s="335" t="s">
        <v>20</v>
      </c>
      <c r="C14" s="336"/>
      <c r="D14" s="337">
        <v>42983</v>
      </c>
      <c r="E14" s="318" t="s">
        <v>22</v>
      </c>
      <c r="F14" s="452">
        <v>81</v>
      </c>
      <c r="G14" s="235">
        <f t="shared" si="0"/>
        <v>6811.6399999999994</v>
      </c>
      <c r="H14" t="s">
        <v>5</v>
      </c>
      <c r="J14" s="320"/>
      <c r="K14" s="332"/>
      <c r="L14" s="338"/>
      <c r="M14" s="338">
        <v>12</v>
      </c>
      <c r="N14" t="s">
        <v>66</v>
      </c>
      <c r="Q14">
        <v>429</v>
      </c>
    </row>
    <row r="15" spans="1:20" ht="19.5">
      <c r="A15" s="404">
        <v>22</v>
      </c>
      <c r="B15" s="336" t="s">
        <v>52</v>
      </c>
      <c r="D15" s="319">
        <v>42993</v>
      </c>
      <c r="E15" s="318" t="s">
        <v>24</v>
      </c>
      <c r="F15" s="221">
        <v>1245</v>
      </c>
      <c r="G15" s="235">
        <f t="shared" ref="G15:G23" si="1">G14-F15</f>
        <v>5566.6399999999994</v>
      </c>
      <c r="H15" t="s">
        <v>166</v>
      </c>
      <c r="I15" s="314"/>
      <c r="J15" s="227"/>
      <c r="P15">
        <f>Q15-200</f>
        <v>398</v>
      </c>
      <c r="Q15">
        <f>SUM(Q13:Q14)</f>
        <v>598</v>
      </c>
    </row>
    <row r="16" spans="1:20" ht="16.5">
      <c r="A16" s="405"/>
      <c r="B16" s="336" t="s">
        <v>204</v>
      </c>
      <c r="D16" s="319">
        <v>43003</v>
      </c>
      <c r="E16" s="340" t="s">
        <v>26</v>
      </c>
      <c r="F16" s="221">
        <v>1400</v>
      </c>
      <c r="G16" s="235">
        <f t="shared" si="1"/>
        <v>4166.6399999999994</v>
      </c>
      <c r="H16" s="319" t="s">
        <v>171</v>
      </c>
      <c r="I16" s="341"/>
      <c r="J16" s="227"/>
      <c r="K16" s="342"/>
      <c r="L16" s="342"/>
      <c r="Q16" s="396"/>
      <c r="R16" s="396"/>
      <c r="S16" s="396"/>
      <c r="T16" s="397" t="s">
        <v>167</v>
      </c>
    </row>
    <row r="17" spans="1:22" ht="16.5">
      <c r="A17" s="405">
        <f>SUM(A4:A16)</f>
        <v>8983</v>
      </c>
      <c r="D17" s="319">
        <v>42985</v>
      </c>
      <c r="E17" s="318" t="s">
        <v>28</v>
      </c>
      <c r="F17" s="221">
        <v>1000</v>
      </c>
      <c r="G17" s="235">
        <f t="shared" si="1"/>
        <v>3166.6399999999994</v>
      </c>
      <c r="H17" s="343" t="s">
        <v>160</v>
      </c>
      <c r="I17" s="342"/>
      <c r="J17" s="227"/>
      <c r="Q17" s="396"/>
      <c r="R17" s="396"/>
      <c r="S17" s="396" t="s">
        <v>185</v>
      </c>
      <c r="T17" s="397">
        <v>409</v>
      </c>
    </row>
    <row r="18" spans="1:22" ht="15.75">
      <c r="D18" s="319">
        <v>43003</v>
      </c>
      <c r="E18" s="318" t="s">
        <v>30</v>
      </c>
      <c r="F18" s="221">
        <v>425</v>
      </c>
      <c r="G18" s="235">
        <f t="shared" si="1"/>
        <v>2741.6399999999994</v>
      </c>
      <c r="H18" s="316" t="s">
        <v>171</v>
      </c>
      <c r="J18" s="104"/>
      <c r="Q18" s="396"/>
      <c r="R18" s="396"/>
      <c r="S18" s="396" t="s">
        <v>168</v>
      </c>
      <c r="T18" s="397">
        <v>409</v>
      </c>
    </row>
    <row r="19" spans="1:22" ht="15.75">
      <c r="B19" s="314"/>
      <c r="D19" s="319">
        <v>42983</v>
      </c>
      <c r="E19" s="344" t="s">
        <v>33</v>
      </c>
      <c r="F19" s="221">
        <v>185</v>
      </c>
      <c r="G19" s="235">
        <f t="shared" si="1"/>
        <v>2556.6399999999994</v>
      </c>
      <c r="H19" t="s">
        <v>5</v>
      </c>
      <c r="J19" s="274"/>
      <c r="L19" s="234" t="s">
        <v>116</v>
      </c>
      <c r="M19" s="273"/>
      <c r="P19" t="s">
        <v>195</v>
      </c>
      <c r="Q19" s="396" t="s">
        <v>169</v>
      </c>
      <c r="R19" s="396"/>
      <c r="S19" s="396"/>
      <c r="T19" s="397">
        <v>229</v>
      </c>
    </row>
    <row r="20" spans="1:22" ht="15.75">
      <c r="B20" s="314"/>
      <c r="D20" s="316"/>
      <c r="E20" s="345" t="s">
        <v>35</v>
      </c>
      <c r="F20" s="222"/>
      <c r="G20" s="235">
        <f t="shared" si="1"/>
        <v>2556.6399999999994</v>
      </c>
      <c r="J20" s="105">
        <v>850</v>
      </c>
      <c r="L20" s="241" t="s">
        <v>32</v>
      </c>
      <c r="M20" s="459">
        <v>15.66</v>
      </c>
      <c r="Q20" s="396" t="s">
        <v>168</v>
      </c>
      <c r="R20" s="396">
        <v>350</v>
      </c>
      <c r="S20" s="396" t="s">
        <v>128</v>
      </c>
      <c r="T20" s="397">
        <v>429</v>
      </c>
    </row>
    <row r="21" spans="1:22" ht="15.75">
      <c r="B21" s="314"/>
      <c r="D21" s="319"/>
      <c r="E21" s="344" t="s">
        <v>37</v>
      </c>
      <c r="F21" s="222">
        <f>M41</f>
        <v>479.73</v>
      </c>
      <c r="G21" s="235">
        <f t="shared" si="1"/>
        <v>2076.9099999999994</v>
      </c>
      <c r="H21" s="316"/>
      <c r="J21" s="235">
        <f>P40</f>
        <v>0</v>
      </c>
      <c r="L21" s="241" t="s">
        <v>32</v>
      </c>
      <c r="M21" s="459">
        <v>8.9499999999999993</v>
      </c>
      <c r="Q21" s="396"/>
      <c r="R21" s="396">
        <f>SUM(R19:R20)</f>
        <v>350</v>
      </c>
      <c r="S21" s="396" t="s">
        <v>186</v>
      </c>
      <c r="T21" s="397">
        <v>439</v>
      </c>
    </row>
    <row r="22" spans="1:22" ht="15.75">
      <c r="A22" s="346"/>
      <c r="B22" s="347">
        <f>A12-150</f>
        <v>-150</v>
      </c>
      <c r="C22" s="347"/>
      <c r="D22" s="348">
        <v>42979</v>
      </c>
      <c r="E22" s="336" t="s">
        <v>137</v>
      </c>
      <c r="F22" s="221">
        <v>5.32</v>
      </c>
      <c r="G22" s="235">
        <f t="shared" si="1"/>
        <v>2071.5899999999992</v>
      </c>
      <c r="H22" s="349" t="s">
        <v>151</v>
      </c>
      <c r="I22" s="350"/>
      <c r="J22" s="80"/>
      <c r="K22" s="351"/>
      <c r="L22" s="241" t="s">
        <v>42</v>
      </c>
      <c r="M22" s="459">
        <v>4.68</v>
      </c>
      <c r="Q22" s="396"/>
      <c r="R22" s="396"/>
      <c r="S22" s="396" t="s">
        <v>191</v>
      </c>
      <c r="T22" s="397"/>
      <c r="V22">
        <f>18*3</f>
        <v>54</v>
      </c>
    </row>
    <row r="23" spans="1:22" ht="15.75">
      <c r="D23" s="319">
        <v>43011</v>
      </c>
      <c r="E23" s="344" t="s">
        <v>188</v>
      </c>
      <c r="F23" s="221">
        <v>50</v>
      </c>
      <c r="G23" s="235">
        <f t="shared" si="1"/>
        <v>2021.5899999999992</v>
      </c>
      <c r="H23" s="316" t="s">
        <v>151</v>
      </c>
      <c r="J23" s="80"/>
      <c r="L23" s="241" t="s">
        <v>38</v>
      </c>
      <c r="M23" s="459">
        <v>114.61</v>
      </c>
      <c r="Q23" s="396"/>
      <c r="R23" s="396"/>
      <c r="T23" s="397">
        <f>SUM(T17:T22)</f>
        <v>1915</v>
      </c>
    </row>
    <row r="24" spans="1:22" ht="15.75">
      <c r="F24" s="227"/>
      <c r="J24" s="389">
        <f>SUM(J6:J23)</f>
        <v>850</v>
      </c>
      <c r="L24" s="241" t="s">
        <v>32</v>
      </c>
      <c r="M24" s="459">
        <v>6.46</v>
      </c>
      <c r="Q24" s="396"/>
      <c r="R24" s="396"/>
      <c r="S24" s="396"/>
      <c r="T24" s="397">
        <f>T23-R21</f>
        <v>1565</v>
      </c>
    </row>
    <row r="25" spans="1:22">
      <c r="L25" s="241" t="s">
        <v>132</v>
      </c>
      <c r="M25" s="459">
        <v>7.21</v>
      </c>
    </row>
    <row r="26" spans="1:22">
      <c r="L26" s="241" t="s">
        <v>48</v>
      </c>
      <c r="M26" s="446">
        <v>15.8</v>
      </c>
    </row>
    <row r="27" spans="1:22">
      <c r="L27" s="241" t="s">
        <v>38</v>
      </c>
      <c r="M27" s="461">
        <v>37.61</v>
      </c>
    </row>
    <row r="28" spans="1:22">
      <c r="L28" s="168" t="s">
        <v>190</v>
      </c>
      <c r="M28" s="446">
        <v>3.77</v>
      </c>
    </row>
    <row r="29" spans="1:22">
      <c r="I29" s="390">
        <v>2736</v>
      </c>
      <c r="L29" s="240" t="s">
        <v>192</v>
      </c>
      <c r="M29" s="446">
        <v>1.99</v>
      </c>
    </row>
    <row r="30" spans="1:22">
      <c r="I30" s="390"/>
      <c r="L30" s="240" t="s">
        <v>193</v>
      </c>
      <c r="M30" s="446">
        <v>22.6</v>
      </c>
    </row>
    <row r="31" spans="1:22">
      <c r="I31" s="390">
        <f>I29+A7-J24</f>
        <v>3264</v>
      </c>
      <c r="L31" s="376" t="s">
        <v>194</v>
      </c>
      <c r="M31" s="461">
        <v>50</v>
      </c>
    </row>
    <row r="32" spans="1:22">
      <c r="I32" s="390"/>
      <c r="L32" s="406" t="s">
        <v>196</v>
      </c>
      <c r="M32" s="462">
        <v>10.89</v>
      </c>
    </row>
    <row r="33" spans="12:13">
      <c r="L33" s="376" t="s">
        <v>197</v>
      </c>
      <c r="M33" s="458">
        <v>13.25</v>
      </c>
    </row>
    <row r="34" spans="12:13">
      <c r="L34" s="376" t="s">
        <v>198</v>
      </c>
      <c r="M34" s="458">
        <v>11.69</v>
      </c>
    </row>
    <row r="35" spans="12:13">
      <c r="L35" s="376" t="s">
        <v>201</v>
      </c>
      <c r="M35" s="463">
        <v>12</v>
      </c>
    </row>
    <row r="36" spans="12:13">
      <c r="L36" s="376" t="s">
        <v>132</v>
      </c>
      <c r="M36" s="458">
        <v>5.99</v>
      </c>
    </row>
    <row r="37" spans="12:13">
      <c r="L37" s="407" t="s">
        <v>131</v>
      </c>
      <c r="M37" s="458">
        <v>31.21</v>
      </c>
    </row>
    <row r="38" spans="12:13">
      <c r="L38" s="407" t="s">
        <v>49</v>
      </c>
      <c r="M38" s="458">
        <v>37.94</v>
      </c>
    </row>
    <row r="39" spans="12:13">
      <c r="L39" s="407" t="s">
        <v>42</v>
      </c>
      <c r="M39" s="458">
        <v>57.13</v>
      </c>
    </row>
    <row r="40" spans="12:13">
      <c r="L40" s="407" t="s">
        <v>32</v>
      </c>
      <c r="M40" s="460">
        <v>10.29</v>
      </c>
    </row>
    <row r="41" spans="12:13">
      <c r="M41" s="314">
        <f>SUM(M20:M40)</f>
        <v>479.73</v>
      </c>
    </row>
  </sheetData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S41"/>
  <sheetViews>
    <sheetView workbookViewId="0">
      <selection activeCell="B4" sqref="B4"/>
    </sheetView>
  </sheetViews>
  <sheetFormatPr defaultRowHeight="15"/>
  <cols>
    <col min="1" max="1" width="12.7109375" bestFit="1" customWidth="1"/>
    <col min="2" max="2" width="11.7109375" bestFit="1" customWidth="1"/>
    <col min="5" max="5" width="19.85546875" bestFit="1" customWidth="1"/>
    <col min="6" max="6" width="11.5703125" bestFit="1" customWidth="1"/>
    <col min="7" max="7" width="12.85546875" bestFit="1" customWidth="1"/>
    <col min="9" max="9" width="10.28515625" bestFit="1" customWidth="1"/>
    <col min="10" max="10" width="11.5703125" bestFit="1" customWidth="1"/>
    <col min="17" max="17" width="23.42578125" bestFit="1" customWidth="1"/>
  </cols>
  <sheetData>
    <row r="1" spans="1:19">
      <c r="A1" s="374">
        <v>43009</v>
      </c>
    </row>
    <row r="2" spans="1:19" ht="15.75">
      <c r="A2" s="313" t="s">
        <v>0</v>
      </c>
      <c r="B2" s="313"/>
      <c r="C2" s="313"/>
      <c r="D2" s="313"/>
      <c r="E2" s="313"/>
      <c r="F2" s="314"/>
      <c r="G2" s="235">
        <f>A16</f>
        <v>10705</v>
      </c>
    </row>
    <row r="3" spans="1:19" ht="15.75">
      <c r="E3" s="313"/>
      <c r="G3" s="315"/>
    </row>
    <row r="4" spans="1:19" ht="15.75">
      <c r="A4" s="278">
        <v>2021</v>
      </c>
      <c r="B4" t="s">
        <v>1</v>
      </c>
      <c r="D4" s="316"/>
      <c r="E4" s="317" t="s">
        <v>2</v>
      </c>
      <c r="F4" s="275"/>
      <c r="G4" s="235"/>
    </row>
    <row r="5" spans="1:19" ht="15.75">
      <c r="A5" s="315"/>
      <c r="D5" s="316"/>
      <c r="E5" s="318" t="s">
        <v>124</v>
      </c>
      <c r="F5" s="274"/>
      <c r="G5" s="235">
        <f>G2-F5</f>
        <v>10705</v>
      </c>
    </row>
    <row r="6" spans="1:19" ht="18">
      <c r="A6" s="264">
        <v>296</v>
      </c>
      <c r="B6" t="s">
        <v>3</v>
      </c>
      <c r="D6" s="319">
        <v>43010</v>
      </c>
      <c r="E6" s="318" t="s">
        <v>4</v>
      </c>
      <c r="F6" s="454">
        <v>1179</v>
      </c>
      <c r="G6" s="235">
        <f t="shared" ref="G6:G23" si="0">G5-F6</f>
        <v>9526</v>
      </c>
      <c r="H6" t="s">
        <v>5</v>
      </c>
      <c r="J6" s="320"/>
      <c r="O6" s="415"/>
      <c r="P6" s="416" t="s">
        <v>181</v>
      </c>
      <c r="Q6" s="417"/>
      <c r="R6" s="418" t="s">
        <v>182</v>
      </c>
      <c r="S6" t="s">
        <v>66</v>
      </c>
    </row>
    <row r="7" spans="1:19" ht="15.75">
      <c r="A7" s="251">
        <v>1378</v>
      </c>
      <c r="B7" s="313" t="s">
        <v>6</v>
      </c>
      <c r="C7" s="313"/>
      <c r="D7" s="319">
        <v>43022</v>
      </c>
      <c r="E7" s="318" t="s">
        <v>7</v>
      </c>
      <c r="F7" s="454">
        <v>220</v>
      </c>
      <c r="G7" s="235">
        <f t="shared" si="0"/>
        <v>9306</v>
      </c>
      <c r="H7" t="s">
        <v>199</v>
      </c>
      <c r="J7" s="321"/>
      <c r="O7" s="415"/>
      <c r="P7" s="419" t="s">
        <v>60</v>
      </c>
      <c r="Q7" s="417" t="s">
        <v>183</v>
      </c>
      <c r="R7" s="420"/>
    </row>
    <row r="8" spans="1:19" ht="15.75">
      <c r="A8" s="252">
        <v>296</v>
      </c>
      <c r="B8" s="313" t="s">
        <v>8</v>
      </c>
      <c r="C8" s="313"/>
      <c r="D8" s="319">
        <v>43038</v>
      </c>
      <c r="E8" s="318" t="s">
        <v>9</v>
      </c>
      <c r="F8" s="452">
        <v>130.75</v>
      </c>
      <c r="G8" s="235">
        <f t="shared" si="0"/>
        <v>9175.25</v>
      </c>
      <c r="H8" t="s">
        <v>5</v>
      </c>
      <c r="J8" s="322"/>
      <c r="O8" s="415"/>
      <c r="P8" s="419" t="s">
        <v>63</v>
      </c>
      <c r="Q8" s="417"/>
      <c r="R8" s="420"/>
    </row>
    <row r="9" spans="1:19" ht="15.75">
      <c r="A9" s="280">
        <v>596</v>
      </c>
      <c r="B9" s="313" t="s">
        <v>10</v>
      </c>
      <c r="C9" s="323" t="s">
        <v>187</v>
      </c>
      <c r="D9" s="319">
        <v>43018</v>
      </c>
      <c r="E9" s="318" t="s">
        <v>12</v>
      </c>
      <c r="F9" s="454">
        <v>148.41</v>
      </c>
      <c r="G9" s="235">
        <f t="shared" si="0"/>
        <v>9026.84</v>
      </c>
      <c r="H9" t="s">
        <v>202</v>
      </c>
      <c r="J9" s="321"/>
      <c r="O9" s="415"/>
      <c r="P9" s="421" t="s">
        <v>64</v>
      </c>
      <c r="Q9" s="417"/>
      <c r="R9" s="418"/>
    </row>
    <row r="10" spans="1:19" ht="15.75">
      <c r="A10" s="252">
        <v>2218</v>
      </c>
      <c r="B10" s="313" t="s">
        <v>14</v>
      </c>
      <c r="C10" s="313"/>
      <c r="D10" s="319">
        <v>43007</v>
      </c>
      <c r="E10" s="318" t="s">
        <v>15</v>
      </c>
      <c r="F10" s="322">
        <v>136.91</v>
      </c>
      <c r="G10" s="235">
        <f t="shared" si="0"/>
        <v>8889.93</v>
      </c>
      <c r="H10" t="s">
        <v>200</v>
      </c>
      <c r="J10" s="322"/>
      <c r="L10" s="324"/>
      <c r="M10" s="325"/>
      <c r="O10" s="415"/>
      <c r="P10" s="419" t="s">
        <v>65</v>
      </c>
      <c r="Q10" s="417"/>
      <c r="R10" s="418"/>
    </row>
    <row r="11" spans="1:19" ht="15.75">
      <c r="A11" s="251">
        <v>915</v>
      </c>
      <c r="B11" s="313" t="s">
        <v>16</v>
      </c>
      <c r="C11" s="313"/>
      <c r="D11" s="319">
        <v>43019</v>
      </c>
      <c r="E11" s="318" t="s">
        <v>17</v>
      </c>
      <c r="F11" s="452">
        <v>300</v>
      </c>
      <c r="G11" s="235">
        <f t="shared" si="0"/>
        <v>8589.93</v>
      </c>
      <c r="H11" t="s">
        <v>66</v>
      </c>
      <c r="J11" s="322"/>
      <c r="L11" s="326"/>
      <c r="M11" s="324"/>
      <c r="O11" s="415"/>
      <c r="P11" s="415"/>
      <c r="Q11" s="415"/>
      <c r="R11" s="415"/>
    </row>
    <row r="12" spans="1:19" ht="16.5" thickBot="1">
      <c r="A12" s="411">
        <v>938</v>
      </c>
      <c r="B12" s="313" t="s">
        <v>207</v>
      </c>
      <c r="C12" s="313"/>
      <c r="D12" s="319">
        <v>43018</v>
      </c>
      <c r="E12" s="318" t="s">
        <v>18</v>
      </c>
      <c r="F12" s="454">
        <v>13.28</v>
      </c>
      <c r="G12" s="235">
        <f t="shared" si="0"/>
        <v>8576.65</v>
      </c>
      <c r="H12" t="s">
        <v>217</v>
      </c>
      <c r="J12" s="321"/>
      <c r="L12" s="346"/>
      <c r="M12" s="346"/>
    </row>
    <row r="13" spans="1:19" ht="15.75">
      <c r="A13" s="328">
        <v>411</v>
      </c>
      <c r="B13" s="329" t="s">
        <v>163</v>
      </c>
      <c r="C13" s="422" t="s">
        <v>218</v>
      </c>
      <c r="D13" s="331">
        <v>43033</v>
      </c>
      <c r="E13" s="318" t="s">
        <v>21</v>
      </c>
      <c r="F13" s="454">
        <v>50</v>
      </c>
      <c r="G13" s="235">
        <f t="shared" si="0"/>
        <v>8526.65</v>
      </c>
      <c r="H13" t="s">
        <v>221</v>
      </c>
      <c r="J13" s="321"/>
      <c r="K13" s="332"/>
      <c r="L13" s="365"/>
      <c r="M13" s="366"/>
    </row>
    <row r="14" spans="1:19" ht="16.5" thickBot="1">
      <c r="A14" s="264">
        <v>1511</v>
      </c>
      <c r="B14" s="335" t="s">
        <v>163</v>
      </c>
      <c r="C14" s="336"/>
      <c r="D14" s="337">
        <v>43013</v>
      </c>
      <c r="E14" s="318" t="s">
        <v>22</v>
      </c>
      <c r="F14" s="454">
        <v>81</v>
      </c>
      <c r="G14" s="235">
        <f t="shared" si="0"/>
        <v>8445.65</v>
      </c>
      <c r="H14" t="s">
        <v>5</v>
      </c>
      <c r="J14" s="320"/>
      <c r="K14" s="332"/>
      <c r="L14" s="324"/>
      <c r="M14" s="324"/>
    </row>
    <row r="15" spans="1:19" ht="15.75">
      <c r="A15" s="339">
        <v>125</v>
      </c>
      <c r="B15" s="336" t="s">
        <v>52</v>
      </c>
      <c r="D15" s="316"/>
      <c r="E15" s="318" t="s">
        <v>23</v>
      </c>
      <c r="F15" s="274"/>
      <c r="G15" s="235">
        <f t="shared" si="0"/>
        <v>8445.65</v>
      </c>
      <c r="J15" s="274"/>
      <c r="K15" s="332"/>
      <c r="L15" s="324"/>
      <c r="M15" s="325"/>
    </row>
    <row r="16" spans="1:19" ht="15.75">
      <c r="A16" s="249">
        <f>SUM(A4:A15)</f>
        <v>10705</v>
      </c>
      <c r="D16" s="319">
        <v>43024</v>
      </c>
      <c r="E16" s="318" t="s">
        <v>24</v>
      </c>
      <c r="F16" s="221">
        <v>1569</v>
      </c>
      <c r="G16" s="235">
        <f t="shared" si="0"/>
        <v>6876.65</v>
      </c>
      <c r="H16" t="s">
        <v>199</v>
      </c>
      <c r="I16" s="314"/>
      <c r="J16" s="227"/>
    </row>
    <row r="17" spans="1:14" ht="15.75">
      <c r="A17" s="315"/>
      <c r="D17" s="423">
        <v>43031</v>
      </c>
      <c r="E17" s="340" t="s">
        <v>26</v>
      </c>
      <c r="F17" s="221">
        <v>1600</v>
      </c>
      <c r="G17" s="235">
        <f t="shared" si="0"/>
        <v>5276.65</v>
      </c>
      <c r="H17" s="316" t="s">
        <v>205</v>
      </c>
      <c r="I17" s="341"/>
      <c r="J17" s="227"/>
      <c r="K17" s="342"/>
      <c r="L17" s="342"/>
    </row>
    <row r="18" spans="1:14" ht="15.75">
      <c r="A18" s="315"/>
      <c r="D18" s="319">
        <v>43014</v>
      </c>
      <c r="E18" s="318" t="s">
        <v>28</v>
      </c>
      <c r="F18" s="221">
        <v>500</v>
      </c>
      <c r="G18" s="235">
        <f t="shared" si="0"/>
        <v>4776.6499999999996</v>
      </c>
      <c r="H18" s="343" t="s">
        <v>189</v>
      </c>
      <c r="I18" s="342"/>
      <c r="J18" s="227"/>
    </row>
    <row r="19" spans="1:14" ht="15.75">
      <c r="D19" s="319">
        <v>43032</v>
      </c>
      <c r="E19" s="318" t="s">
        <v>30</v>
      </c>
      <c r="F19" s="453">
        <v>425</v>
      </c>
      <c r="G19" s="235">
        <f t="shared" si="0"/>
        <v>4351.6499999999996</v>
      </c>
      <c r="H19" s="316" t="s">
        <v>205</v>
      </c>
      <c r="J19" s="104"/>
    </row>
    <row r="20" spans="1:14" ht="15.75">
      <c r="B20" s="314"/>
      <c r="D20" s="319">
        <v>43013</v>
      </c>
      <c r="E20" s="344" t="s">
        <v>33</v>
      </c>
      <c r="F20" s="457">
        <v>185</v>
      </c>
      <c r="G20" s="235">
        <f t="shared" si="0"/>
        <v>4166.6499999999996</v>
      </c>
      <c r="H20" t="s">
        <v>5</v>
      </c>
      <c r="J20" s="274"/>
      <c r="L20" s="468" t="s">
        <v>27</v>
      </c>
      <c r="M20" s="469"/>
      <c r="N20" s="470"/>
    </row>
    <row r="21" spans="1:14" ht="15.75">
      <c r="B21" s="314"/>
      <c r="D21" s="316"/>
      <c r="E21" s="345" t="s">
        <v>35</v>
      </c>
      <c r="F21" s="105"/>
      <c r="G21" s="235">
        <f t="shared" si="0"/>
        <v>4166.6499999999996</v>
      </c>
      <c r="J21" s="105">
        <v>900</v>
      </c>
      <c r="L21" s="444">
        <v>37.49</v>
      </c>
      <c r="M21" s="171" t="s">
        <v>38</v>
      </c>
      <c r="N21" s="240"/>
    </row>
    <row r="22" spans="1:14" ht="15.75">
      <c r="B22" s="314"/>
      <c r="D22" s="319"/>
      <c r="E22" s="344" t="s">
        <v>37</v>
      </c>
      <c r="F22" s="235">
        <f>L41</f>
        <v>462.85</v>
      </c>
      <c r="G22" s="235">
        <f t="shared" si="0"/>
        <v>3703.7999999999997</v>
      </c>
      <c r="H22" s="316"/>
      <c r="J22" s="235">
        <f>P41</f>
        <v>0</v>
      </c>
      <c r="L22" s="444">
        <v>8.16</v>
      </c>
      <c r="M22" s="240" t="s">
        <v>34</v>
      </c>
      <c r="N22" s="240"/>
    </row>
    <row r="23" spans="1:14" ht="15.75">
      <c r="A23" s="346"/>
      <c r="B23" s="347"/>
      <c r="C23" s="347"/>
      <c r="D23" s="348">
        <v>43021</v>
      </c>
      <c r="E23" s="336" t="s">
        <v>219</v>
      </c>
      <c r="F23" s="455">
        <v>150</v>
      </c>
      <c r="G23" s="235">
        <f t="shared" si="0"/>
        <v>3553.7999999999997</v>
      </c>
      <c r="H23" s="349" t="s">
        <v>220</v>
      </c>
      <c r="I23" s="350"/>
      <c r="J23" s="80"/>
      <c r="K23" s="351"/>
      <c r="L23" s="444">
        <v>7.76</v>
      </c>
      <c r="M23" s="255" t="s">
        <v>208</v>
      </c>
      <c r="N23" s="240"/>
    </row>
    <row r="24" spans="1:14" ht="15.75">
      <c r="D24" s="319"/>
      <c r="E24" s="316"/>
      <c r="F24" s="80"/>
      <c r="G24" s="235"/>
      <c r="H24" s="316"/>
      <c r="J24" s="80">
        <f>SUM(J7:J23)</f>
        <v>900</v>
      </c>
      <c r="L24" s="444">
        <v>2.08</v>
      </c>
      <c r="M24" s="255" t="s">
        <v>43</v>
      </c>
      <c r="N24" s="240"/>
    </row>
    <row r="25" spans="1:14">
      <c r="L25" s="444">
        <v>25.42</v>
      </c>
      <c r="M25" s="255" t="s">
        <v>32</v>
      </c>
      <c r="N25" s="240"/>
    </row>
    <row r="26" spans="1:14">
      <c r="L26" s="444">
        <v>6.49</v>
      </c>
      <c r="M26" s="295" t="s">
        <v>32</v>
      </c>
      <c r="N26" s="240"/>
    </row>
    <row r="27" spans="1:14">
      <c r="L27" s="444">
        <v>15.8</v>
      </c>
      <c r="M27" s="295" t="s">
        <v>48</v>
      </c>
      <c r="N27" s="240"/>
    </row>
    <row r="28" spans="1:14">
      <c r="I28" s="390">
        <v>4561</v>
      </c>
      <c r="L28" s="444">
        <v>6.39</v>
      </c>
      <c r="M28" s="295" t="s">
        <v>32</v>
      </c>
      <c r="N28" s="240"/>
    </row>
    <row r="29" spans="1:14">
      <c r="I29" s="390">
        <f>I28-J24-A7</f>
        <v>2283</v>
      </c>
      <c r="L29" s="444">
        <v>7.42</v>
      </c>
      <c r="M29" s="240" t="s">
        <v>32</v>
      </c>
      <c r="N29" s="240"/>
    </row>
    <row r="30" spans="1:14">
      <c r="I30" s="390">
        <f>I29-G23</f>
        <v>-1270.7999999999997</v>
      </c>
      <c r="L30" s="444">
        <v>129.59</v>
      </c>
      <c r="M30" s="296" t="s">
        <v>38</v>
      </c>
      <c r="N30" s="240"/>
    </row>
    <row r="31" spans="1:14">
      <c r="L31" s="446">
        <v>32.9</v>
      </c>
      <c r="M31" s="240" t="s">
        <v>222</v>
      </c>
      <c r="N31" s="240"/>
    </row>
    <row r="32" spans="1:14">
      <c r="L32" s="445">
        <v>8.01</v>
      </c>
      <c r="M32" s="187" t="s">
        <v>208</v>
      </c>
      <c r="N32" s="240"/>
    </row>
    <row r="33" spans="12:14">
      <c r="L33" s="445">
        <v>10.81</v>
      </c>
      <c r="M33" s="187" t="s">
        <v>223</v>
      </c>
      <c r="N33" s="240"/>
    </row>
    <row r="34" spans="12:14">
      <c r="L34" s="445">
        <v>30</v>
      </c>
      <c r="M34" s="187" t="s">
        <v>224</v>
      </c>
      <c r="N34" s="240"/>
    </row>
    <row r="35" spans="12:14">
      <c r="L35" s="445">
        <v>1.04</v>
      </c>
      <c r="M35" s="187" t="s">
        <v>51</v>
      </c>
      <c r="N35" s="240"/>
    </row>
    <row r="36" spans="12:14">
      <c r="L36" s="445">
        <v>6.83</v>
      </c>
      <c r="M36" s="187" t="s">
        <v>228</v>
      </c>
      <c r="N36" s="240"/>
    </row>
    <row r="37" spans="12:14">
      <c r="L37" s="445">
        <v>96.75</v>
      </c>
      <c r="M37" s="187" t="s">
        <v>229</v>
      </c>
      <c r="N37" s="240"/>
    </row>
    <row r="38" spans="12:14">
      <c r="L38" s="445">
        <v>19.48</v>
      </c>
      <c r="M38" s="187" t="s">
        <v>32</v>
      </c>
      <c r="N38" s="240"/>
    </row>
    <row r="39" spans="12:14">
      <c r="L39" s="445">
        <v>6.83</v>
      </c>
      <c r="M39" s="187" t="s">
        <v>231</v>
      </c>
      <c r="N39" s="240"/>
    </row>
    <row r="40" spans="12:14">
      <c r="L40" s="445">
        <v>3.6</v>
      </c>
      <c r="M40" s="187" t="s">
        <v>43</v>
      </c>
      <c r="N40" s="240"/>
    </row>
    <row r="41" spans="12:14">
      <c r="L41" s="277">
        <f>SUM(L21:L40)</f>
        <v>462.85</v>
      </c>
      <c r="M41" s="240"/>
      <c r="N41" s="240"/>
    </row>
  </sheetData>
  <mergeCells count="1">
    <mergeCell ref="L20:N20"/>
  </mergeCells>
  <hyperlinks>
    <hyperlink ref="P9" r:id="rId1"/>
  </hyperlinks>
  <pageMargins left="0.7" right="0.7" top="0.75" bottom="0.75" header="0.3" footer="0.3"/>
  <pageSetup orientation="portrait" horizontalDpi="4294967293" verticalDpi="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S39"/>
  <sheetViews>
    <sheetView workbookViewId="0">
      <selection activeCell="A18" sqref="A18"/>
    </sheetView>
  </sheetViews>
  <sheetFormatPr defaultRowHeight="15"/>
  <cols>
    <col min="1" max="1" width="13" bestFit="1" customWidth="1"/>
    <col min="3" max="3" width="9.85546875" bestFit="1" customWidth="1"/>
    <col min="5" max="5" width="19.85546875" bestFit="1" customWidth="1"/>
    <col min="6" max="6" width="11.5703125" bestFit="1" customWidth="1"/>
    <col min="7" max="7" width="12.85546875" bestFit="1" customWidth="1"/>
    <col min="13" max="13" width="11.7109375" customWidth="1"/>
  </cols>
  <sheetData>
    <row r="1" spans="1:19" ht="15.75">
      <c r="A1" s="313" t="s">
        <v>0</v>
      </c>
      <c r="B1" s="313"/>
      <c r="C1" s="313"/>
      <c r="D1" s="313"/>
      <c r="E1" s="313"/>
      <c r="F1" s="314"/>
      <c r="G1" s="235">
        <f>A15</f>
        <v>11385</v>
      </c>
    </row>
    <row r="2" spans="1:19" ht="15.75">
      <c r="E2" s="313"/>
      <c r="G2" s="315"/>
    </row>
    <row r="3" spans="1:19" ht="15.75">
      <c r="A3" s="278">
        <v>3553</v>
      </c>
      <c r="B3" t="s">
        <v>1</v>
      </c>
      <c r="D3" s="316"/>
      <c r="E3" s="317" t="s">
        <v>2</v>
      </c>
      <c r="F3" s="275"/>
      <c r="G3" s="235"/>
    </row>
    <row r="4" spans="1:19" ht="15.75">
      <c r="A4" s="315"/>
      <c r="D4" s="316"/>
      <c r="E4" s="318"/>
      <c r="F4" s="274"/>
      <c r="G4" s="235">
        <f>G1-F4</f>
        <v>11385</v>
      </c>
    </row>
    <row r="5" spans="1:19" ht="15.75">
      <c r="A5" s="264">
        <v>296</v>
      </c>
      <c r="B5" t="s">
        <v>3</v>
      </c>
      <c r="D5" s="319">
        <v>43041</v>
      </c>
      <c r="E5" s="318" t="s">
        <v>4</v>
      </c>
      <c r="F5" s="454">
        <v>1174.5</v>
      </c>
      <c r="G5" s="235">
        <f t="shared" ref="G5:G23" si="0">G4-F5</f>
        <v>10210.5</v>
      </c>
      <c r="H5" t="s">
        <v>5</v>
      </c>
      <c r="J5" s="327"/>
    </row>
    <row r="6" spans="1:19" ht="15.75">
      <c r="A6" s="251">
        <v>1380</v>
      </c>
      <c r="B6" s="313" t="s">
        <v>6</v>
      </c>
      <c r="C6" s="313"/>
      <c r="D6" s="319">
        <v>43053</v>
      </c>
      <c r="E6" s="318" t="s">
        <v>7</v>
      </c>
      <c r="F6" s="454">
        <v>220</v>
      </c>
      <c r="G6" s="235">
        <f t="shared" si="0"/>
        <v>9990.5</v>
      </c>
      <c r="H6" t="s">
        <v>226</v>
      </c>
      <c r="J6" s="367"/>
    </row>
    <row r="7" spans="1:19" ht="15.75">
      <c r="A7" s="252">
        <v>296</v>
      </c>
      <c r="B7" s="313" t="s">
        <v>8</v>
      </c>
      <c r="C7" s="313"/>
      <c r="D7" s="319">
        <v>43067</v>
      </c>
      <c r="E7" s="318" t="s">
        <v>9</v>
      </c>
      <c r="F7" s="452">
        <v>130.75</v>
      </c>
      <c r="G7" s="235">
        <f t="shared" si="0"/>
        <v>9859.75</v>
      </c>
      <c r="H7" t="s">
        <v>5</v>
      </c>
      <c r="J7" s="368"/>
    </row>
    <row r="8" spans="1:19" ht="15.75">
      <c r="A8" s="280">
        <v>596</v>
      </c>
      <c r="B8" s="313" t="s">
        <v>10</v>
      </c>
      <c r="C8" s="323" t="s">
        <v>125</v>
      </c>
      <c r="D8" s="319">
        <v>43047</v>
      </c>
      <c r="E8" s="318" t="s">
        <v>12</v>
      </c>
      <c r="F8" s="454">
        <v>114.34</v>
      </c>
      <c r="G8" s="235">
        <f t="shared" si="0"/>
        <v>9745.41</v>
      </c>
      <c r="H8" t="s">
        <v>225</v>
      </c>
      <c r="J8" s="367"/>
    </row>
    <row r="9" spans="1:19" ht="15.75">
      <c r="A9" s="252">
        <v>2218</v>
      </c>
      <c r="B9" s="313" t="s">
        <v>14</v>
      </c>
      <c r="C9" s="313"/>
      <c r="D9" s="319">
        <v>43067</v>
      </c>
      <c r="E9" s="318" t="s">
        <v>15</v>
      </c>
      <c r="F9" s="452">
        <v>140.68</v>
      </c>
      <c r="G9" s="235">
        <f t="shared" si="0"/>
        <v>9604.73</v>
      </c>
      <c r="H9" t="s">
        <v>243</v>
      </c>
      <c r="J9" s="368"/>
      <c r="L9" s="324"/>
      <c r="M9" s="333" t="s">
        <v>126</v>
      </c>
      <c r="N9" s="334"/>
      <c r="O9" s="390"/>
    </row>
    <row r="10" spans="1:19" ht="15.75">
      <c r="A10" s="251">
        <v>633</v>
      </c>
      <c r="B10" s="313" t="s">
        <v>16</v>
      </c>
      <c r="C10" s="313"/>
      <c r="D10" s="319">
        <v>43053</v>
      </c>
      <c r="E10" s="318" t="s">
        <v>17</v>
      </c>
      <c r="F10" s="452">
        <v>200</v>
      </c>
      <c r="G10" s="235">
        <f t="shared" si="0"/>
        <v>9404.73</v>
      </c>
      <c r="J10" s="368"/>
      <c r="L10" s="326"/>
      <c r="M10" s="338" t="s">
        <v>209</v>
      </c>
      <c r="N10" s="414">
        <v>43041</v>
      </c>
    </row>
    <row r="11" spans="1:19" ht="16.5" thickBot="1">
      <c r="A11" s="281"/>
      <c r="B11" s="313"/>
      <c r="C11" s="313"/>
      <c r="D11" s="319">
        <v>43060</v>
      </c>
      <c r="E11" s="318" t="s">
        <v>18</v>
      </c>
      <c r="F11" s="454">
        <v>51.06</v>
      </c>
      <c r="G11" s="235">
        <f t="shared" si="0"/>
        <v>9353.67</v>
      </c>
      <c r="H11" t="s">
        <v>206</v>
      </c>
      <c r="J11" s="367"/>
      <c r="L11" s="346"/>
      <c r="M11" s="412"/>
      <c r="N11" s="413" t="s">
        <v>210</v>
      </c>
      <c r="O11" s="390">
        <v>96.75</v>
      </c>
      <c r="P11" t="s">
        <v>232</v>
      </c>
    </row>
    <row r="12" spans="1:19" ht="15.75">
      <c r="A12" s="328">
        <v>195</v>
      </c>
      <c r="B12" s="329" t="s">
        <v>163</v>
      </c>
      <c r="C12" s="330"/>
      <c r="D12" s="331">
        <v>43063</v>
      </c>
      <c r="E12" s="318" t="s">
        <v>21</v>
      </c>
      <c r="F12" s="454">
        <v>50</v>
      </c>
      <c r="G12" s="235">
        <f t="shared" si="0"/>
        <v>9303.67</v>
      </c>
      <c r="H12" t="s">
        <v>233</v>
      </c>
      <c r="J12" s="367"/>
      <c r="K12" s="332"/>
      <c r="L12" s="365"/>
      <c r="M12" s="366"/>
    </row>
    <row r="13" spans="1:19" ht="16.5" thickBot="1">
      <c r="A13" s="264">
        <v>748</v>
      </c>
      <c r="B13" s="335" t="s">
        <v>163</v>
      </c>
      <c r="C13" s="336"/>
      <c r="D13" s="337">
        <v>43045</v>
      </c>
      <c r="E13" s="318" t="s">
        <v>22</v>
      </c>
      <c r="F13" s="454">
        <v>81</v>
      </c>
      <c r="G13" s="235">
        <f t="shared" si="0"/>
        <v>9222.67</v>
      </c>
      <c r="H13" t="s">
        <v>5</v>
      </c>
      <c r="J13" s="368"/>
      <c r="K13" s="332"/>
      <c r="L13" s="324"/>
      <c r="M13" s="324"/>
    </row>
    <row r="14" spans="1:19" ht="15.75">
      <c r="A14" s="447">
        <v>1470</v>
      </c>
      <c r="B14" s="449" t="s">
        <v>257</v>
      </c>
      <c r="D14" s="316"/>
      <c r="E14" s="318"/>
      <c r="F14" s="274"/>
      <c r="G14" s="235">
        <f t="shared" si="0"/>
        <v>9222.67</v>
      </c>
      <c r="J14" s="80"/>
      <c r="K14" s="332"/>
      <c r="L14" s="324"/>
      <c r="M14" s="325"/>
    </row>
    <row r="15" spans="1:19" ht="15.75">
      <c r="A15" s="249">
        <f>SUM(A3:A14)</f>
        <v>11385</v>
      </c>
      <c r="D15" s="319">
        <v>43053</v>
      </c>
      <c r="E15" s="318" t="s">
        <v>24</v>
      </c>
      <c r="F15" s="221">
        <v>1541</v>
      </c>
      <c r="G15" s="235">
        <f t="shared" si="0"/>
        <v>7681.67</v>
      </c>
      <c r="H15" t="s">
        <v>226</v>
      </c>
      <c r="I15" s="314"/>
      <c r="J15" s="80"/>
      <c r="S15" s="301"/>
    </row>
    <row r="16" spans="1:19" ht="15.75">
      <c r="A16" s="315"/>
      <c r="D16" s="319">
        <v>43060</v>
      </c>
      <c r="E16" s="340" t="s">
        <v>26</v>
      </c>
      <c r="F16" s="221">
        <v>1000</v>
      </c>
      <c r="G16" s="235">
        <f t="shared" si="0"/>
        <v>6681.67</v>
      </c>
      <c r="H16" s="316" t="s">
        <v>239</v>
      </c>
      <c r="I16" s="341"/>
      <c r="J16" s="80"/>
      <c r="K16" s="342"/>
      <c r="L16" s="342"/>
      <c r="S16" s="301"/>
    </row>
    <row r="17" spans="1:14" ht="15.75">
      <c r="A17" s="315"/>
      <c r="D17" s="319">
        <v>43046</v>
      </c>
      <c r="E17" s="318" t="s">
        <v>28</v>
      </c>
      <c r="F17" s="221">
        <v>500</v>
      </c>
      <c r="G17" s="235">
        <f t="shared" si="0"/>
        <v>6181.67</v>
      </c>
      <c r="H17" s="343" t="s">
        <v>227</v>
      </c>
      <c r="I17" s="342"/>
      <c r="J17" s="80"/>
    </row>
    <row r="18" spans="1:14" ht="15.75">
      <c r="D18" s="319">
        <v>43061</v>
      </c>
      <c r="E18" s="318" t="s">
        <v>30</v>
      </c>
      <c r="F18" s="453">
        <v>425</v>
      </c>
      <c r="G18" s="235">
        <f t="shared" si="0"/>
        <v>5756.67</v>
      </c>
      <c r="H18" s="316" t="s">
        <v>206</v>
      </c>
      <c r="J18" s="80"/>
    </row>
    <row r="19" spans="1:14" ht="15.75">
      <c r="B19" s="314"/>
      <c r="D19" s="319">
        <v>43045</v>
      </c>
      <c r="E19" s="344" t="s">
        <v>33</v>
      </c>
      <c r="F19" s="457">
        <v>185</v>
      </c>
      <c r="G19" s="235">
        <f t="shared" si="0"/>
        <v>5571.67</v>
      </c>
      <c r="H19" t="s">
        <v>5</v>
      </c>
      <c r="J19" s="80"/>
      <c r="L19" s="468" t="s">
        <v>27</v>
      </c>
      <c r="M19" s="469"/>
      <c r="N19" s="470"/>
    </row>
    <row r="20" spans="1:14" ht="15.75">
      <c r="B20" s="314"/>
      <c r="D20" s="316"/>
      <c r="E20" s="345" t="s">
        <v>35</v>
      </c>
      <c r="F20" s="105"/>
      <c r="G20" s="235">
        <f t="shared" si="0"/>
        <v>5571.67</v>
      </c>
      <c r="I20">
        <v>900</v>
      </c>
      <c r="J20" s="149"/>
      <c r="L20" s="444">
        <v>10.47</v>
      </c>
      <c r="M20" s="171" t="s">
        <v>230</v>
      </c>
      <c r="N20" s="240"/>
    </row>
    <row r="21" spans="1:14" ht="15.75">
      <c r="B21" s="314"/>
      <c r="D21" s="319"/>
      <c r="E21" s="344" t="s">
        <v>37</v>
      </c>
      <c r="F21" s="235">
        <f>L39</f>
        <v>504.42</v>
      </c>
      <c r="G21" s="235">
        <f t="shared" si="0"/>
        <v>5067.25</v>
      </c>
      <c r="H21" s="316"/>
      <c r="J21" s="368"/>
      <c r="L21" s="444">
        <v>8.16</v>
      </c>
      <c r="M21" s="240" t="s">
        <v>34</v>
      </c>
      <c r="N21" s="240"/>
    </row>
    <row r="22" spans="1:14" ht="15.75">
      <c r="A22" s="346"/>
      <c r="B22" s="347"/>
      <c r="C22" s="347"/>
      <c r="D22" s="348">
        <v>43091</v>
      </c>
      <c r="E22" s="336" t="s">
        <v>250</v>
      </c>
      <c r="F22" s="455">
        <v>15</v>
      </c>
      <c r="G22" s="235">
        <f t="shared" si="0"/>
        <v>5052.25</v>
      </c>
      <c r="H22" s="349" t="s">
        <v>151</v>
      </c>
      <c r="I22" s="350"/>
      <c r="J22" s="80"/>
      <c r="K22" s="351"/>
      <c r="L22" s="444">
        <v>11.26</v>
      </c>
      <c r="M22" s="255" t="s">
        <v>155</v>
      </c>
      <c r="N22" s="240"/>
    </row>
    <row r="23" spans="1:14" ht="15.75">
      <c r="D23" s="319">
        <v>43069</v>
      </c>
      <c r="E23" s="344" t="s">
        <v>128</v>
      </c>
      <c r="F23" s="455">
        <v>200</v>
      </c>
      <c r="G23" s="235">
        <f t="shared" si="0"/>
        <v>4852.25</v>
      </c>
      <c r="H23" s="316"/>
      <c r="J23" s="80">
        <f>SUM(J6:J22)</f>
        <v>0</v>
      </c>
      <c r="L23" s="444">
        <v>12.28</v>
      </c>
      <c r="M23" s="255" t="s">
        <v>222</v>
      </c>
      <c r="N23" s="240"/>
    </row>
    <row r="24" spans="1:14">
      <c r="L24" s="444">
        <v>4.49</v>
      </c>
      <c r="M24" s="255" t="s">
        <v>43</v>
      </c>
      <c r="N24" s="240"/>
    </row>
    <row r="25" spans="1:14">
      <c r="L25" s="444">
        <v>9.3699999999999992</v>
      </c>
      <c r="M25" s="295" t="s">
        <v>131</v>
      </c>
      <c r="N25" s="240"/>
    </row>
    <row r="26" spans="1:14">
      <c r="L26" s="444">
        <v>10.92</v>
      </c>
      <c r="M26" s="295" t="s">
        <v>45</v>
      </c>
      <c r="N26" s="240"/>
    </row>
    <row r="27" spans="1:14">
      <c r="L27" s="444">
        <v>63.12</v>
      </c>
      <c r="M27" s="295" t="s">
        <v>34</v>
      </c>
      <c r="N27" s="240"/>
    </row>
    <row r="28" spans="1:14">
      <c r="L28" s="444">
        <v>15.8</v>
      </c>
      <c r="M28" s="240" t="s">
        <v>48</v>
      </c>
      <c r="N28" s="240"/>
    </row>
    <row r="29" spans="1:14">
      <c r="L29" s="444">
        <v>9.82</v>
      </c>
      <c r="M29" s="296" t="s">
        <v>50</v>
      </c>
      <c r="N29" s="240"/>
    </row>
    <row r="30" spans="1:14">
      <c r="L30" s="446">
        <v>301</v>
      </c>
      <c r="M30" s="240" t="s">
        <v>244</v>
      </c>
      <c r="N30" s="240"/>
    </row>
    <row r="31" spans="1:14">
      <c r="L31" s="445">
        <v>12.99</v>
      </c>
      <c r="M31" s="187" t="s">
        <v>245</v>
      </c>
      <c r="N31" s="240"/>
    </row>
    <row r="32" spans="1:14">
      <c r="L32" s="445">
        <v>8.3000000000000007</v>
      </c>
      <c r="M32" s="187" t="s">
        <v>50</v>
      </c>
      <c r="N32" s="240"/>
    </row>
    <row r="33" spans="12:14">
      <c r="L33" s="445">
        <v>2.82</v>
      </c>
      <c r="M33" s="187" t="s">
        <v>43</v>
      </c>
      <c r="N33" s="240"/>
    </row>
    <row r="34" spans="12:14">
      <c r="L34" s="445">
        <v>15</v>
      </c>
      <c r="M34" s="187" t="s">
        <v>41</v>
      </c>
      <c r="N34" s="240"/>
    </row>
    <row r="35" spans="12:14">
      <c r="L35" s="445">
        <v>8.6199999999999992</v>
      </c>
      <c r="M35" s="187" t="s">
        <v>251</v>
      </c>
      <c r="N35" s="240"/>
    </row>
    <row r="36" spans="12:14">
      <c r="L36" s="277"/>
      <c r="M36" s="187"/>
      <c r="N36" s="240"/>
    </row>
    <row r="37" spans="12:14">
      <c r="L37" s="277"/>
      <c r="M37" s="187"/>
      <c r="N37" s="240"/>
    </row>
    <row r="38" spans="12:14">
      <c r="L38" s="277"/>
      <c r="M38" s="187"/>
      <c r="N38" s="240"/>
    </row>
    <row r="39" spans="12:14">
      <c r="L39" s="277">
        <f>SUM(L20:L38)</f>
        <v>504.42</v>
      </c>
      <c r="M39" s="240"/>
      <c r="N39" s="240"/>
    </row>
  </sheetData>
  <mergeCells count="1">
    <mergeCell ref="L19:N19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V40"/>
  <sheetViews>
    <sheetView tabSelected="1" topLeftCell="A7" workbookViewId="0">
      <selection activeCell="B4" sqref="B4"/>
    </sheetView>
  </sheetViews>
  <sheetFormatPr defaultRowHeight="15"/>
  <cols>
    <col min="1" max="1" width="12.7109375" bestFit="1" customWidth="1"/>
    <col min="2" max="2" width="11.7109375" bestFit="1" customWidth="1"/>
    <col min="3" max="3" width="9.85546875" bestFit="1" customWidth="1"/>
    <col min="5" max="5" width="19.85546875" bestFit="1" customWidth="1"/>
    <col min="6" max="6" width="11.5703125" bestFit="1" customWidth="1"/>
    <col min="7" max="7" width="12.85546875" bestFit="1" customWidth="1"/>
    <col min="9" max="9" width="9.5703125" bestFit="1" customWidth="1"/>
    <col min="10" max="10" width="11.5703125" bestFit="1" customWidth="1"/>
  </cols>
  <sheetData>
    <row r="2" spans="1:14" ht="15.75">
      <c r="A2" s="313" t="s">
        <v>0</v>
      </c>
      <c r="B2" s="313"/>
      <c r="C2" s="313"/>
      <c r="D2" s="313"/>
      <c r="E2" s="313"/>
      <c r="F2" s="314"/>
      <c r="G2" s="235">
        <f>A16</f>
        <v>11106</v>
      </c>
    </row>
    <row r="3" spans="1:14" ht="15.75">
      <c r="E3" s="313"/>
      <c r="G3" s="315"/>
    </row>
    <row r="4" spans="1:14" ht="15.75">
      <c r="A4" s="278">
        <v>4825</v>
      </c>
      <c r="B4" t="s">
        <v>1</v>
      </c>
      <c r="D4" s="316"/>
      <c r="E4" s="317" t="s">
        <v>2</v>
      </c>
      <c r="F4" s="275"/>
      <c r="G4" s="235"/>
    </row>
    <row r="5" spans="1:14" ht="15.75">
      <c r="A5" s="315"/>
      <c r="D5" s="316"/>
      <c r="E5" s="318"/>
      <c r="F5" s="274"/>
      <c r="G5" s="235">
        <f>G2-F5</f>
        <v>11106</v>
      </c>
    </row>
    <row r="6" spans="1:14" ht="15.75">
      <c r="A6" s="264">
        <v>296</v>
      </c>
      <c r="B6" t="s">
        <v>3</v>
      </c>
      <c r="D6" s="319">
        <v>43070</v>
      </c>
      <c r="E6" s="318" t="s">
        <v>4</v>
      </c>
      <c r="F6" s="320">
        <v>1175</v>
      </c>
      <c r="G6" s="235">
        <f t="shared" ref="G6:G22" si="0">G5-F6</f>
        <v>9931</v>
      </c>
      <c r="H6" t="s">
        <v>5</v>
      </c>
      <c r="J6" s="320"/>
      <c r="K6" s="327"/>
    </row>
    <row r="7" spans="1:14" ht="15.75">
      <c r="A7" s="251">
        <v>1380</v>
      </c>
      <c r="B7" s="313" t="s">
        <v>6</v>
      </c>
      <c r="C7" s="313"/>
      <c r="D7" s="319">
        <v>43082</v>
      </c>
      <c r="E7" s="318" t="s">
        <v>7</v>
      </c>
      <c r="F7" s="454">
        <v>265</v>
      </c>
      <c r="G7" s="235">
        <f t="shared" si="0"/>
        <v>9666</v>
      </c>
      <c r="H7" t="s">
        <v>249</v>
      </c>
      <c r="J7" s="321"/>
      <c r="K7" s="367"/>
    </row>
    <row r="8" spans="1:14" ht="15.75">
      <c r="A8" s="252">
        <v>296</v>
      </c>
      <c r="B8" s="313" t="s">
        <v>8</v>
      </c>
      <c r="C8" s="313"/>
      <c r="D8" s="319">
        <v>43097</v>
      </c>
      <c r="E8" s="318" t="s">
        <v>9</v>
      </c>
      <c r="F8" s="452">
        <v>130.75</v>
      </c>
      <c r="G8" s="235">
        <f t="shared" si="0"/>
        <v>9535.25</v>
      </c>
      <c r="H8" t="s">
        <v>5</v>
      </c>
      <c r="J8" s="322"/>
      <c r="K8" s="368"/>
    </row>
    <row r="9" spans="1:14" ht="15.75">
      <c r="A9" s="280">
        <v>696</v>
      </c>
      <c r="B9" s="313" t="s">
        <v>10</v>
      </c>
      <c r="C9" s="456" t="s">
        <v>264</v>
      </c>
      <c r="D9" s="319">
        <v>43081</v>
      </c>
      <c r="E9" s="318" t="s">
        <v>12</v>
      </c>
      <c r="F9" s="454">
        <v>150.55000000000001</v>
      </c>
      <c r="G9" s="235">
        <f t="shared" si="0"/>
        <v>9384.7000000000007</v>
      </c>
      <c r="H9" t="s">
        <v>240</v>
      </c>
      <c r="J9" s="321"/>
      <c r="K9" s="367"/>
    </row>
    <row r="10" spans="1:14" ht="15.75">
      <c r="A10" s="252">
        <v>2218</v>
      </c>
      <c r="B10" s="313" t="s">
        <v>14</v>
      </c>
      <c r="C10" s="313"/>
      <c r="D10" s="316"/>
      <c r="E10" s="318" t="s">
        <v>15</v>
      </c>
      <c r="F10" s="322"/>
      <c r="G10" s="235">
        <f t="shared" si="0"/>
        <v>9384.7000000000007</v>
      </c>
      <c r="J10" s="322"/>
      <c r="K10" s="368"/>
      <c r="M10" s="324"/>
      <c r="N10" s="325"/>
    </row>
    <row r="11" spans="1:14" ht="15.75">
      <c r="A11" s="251">
        <v>995</v>
      </c>
      <c r="B11" s="313" t="s">
        <v>16</v>
      </c>
      <c r="C11" s="313"/>
      <c r="D11" s="319">
        <v>43084</v>
      </c>
      <c r="E11" s="318" t="s">
        <v>17</v>
      </c>
      <c r="F11" s="452">
        <v>200</v>
      </c>
      <c r="G11" s="235">
        <f t="shared" si="0"/>
        <v>9184.7000000000007</v>
      </c>
      <c r="H11" t="s">
        <v>263</v>
      </c>
      <c r="J11" s="322"/>
      <c r="K11" s="368"/>
      <c r="M11" s="326"/>
      <c r="N11" s="324"/>
    </row>
    <row r="12" spans="1:14" ht="16.5" thickBot="1">
      <c r="A12" s="281"/>
      <c r="B12" s="313"/>
      <c r="C12" s="313"/>
      <c r="D12" s="319"/>
      <c r="E12" s="318" t="s">
        <v>18</v>
      </c>
      <c r="F12" s="321"/>
      <c r="G12" s="235">
        <f t="shared" si="0"/>
        <v>9184.7000000000007</v>
      </c>
      <c r="J12" s="321"/>
      <c r="K12" s="367"/>
      <c r="M12" s="346"/>
      <c r="N12" s="346"/>
    </row>
    <row r="13" spans="1:14" ht="15.75">
      <c r="A13" s="328">
        <v>400</v>
      </c>
      <c r="B13" s="329" t="s">
        <v>163</v>
      </c>
      <c r="C13" s="330"/>
      <c r="D13" s="331">
        <v>43091</v>
      </c>
      <c r="E13" s="318" t="s">
        <v>21</v>
      </c>
      <c r="F13" s="454">
        <v>50</v>
      </c>
      <c r="G13" s="235">
        <f t="shared" si="0"/>
        <v>9134.7000000000007</v>
      </c>
      <c r="H13" t="s">
        <v>258</v>
      </c>
      <c r="J13" s="321"/>
      <c r="K13" s="367"/>
      <c r="L13" s="332"/>
      <c r="M13" s="365"/>
      <c r="N13" s="366"/>
    </row>
    <row r="14" spans="1:14" ht="16.5" thickBot="1">
      <c r="A14" s="264"/>
      <c r="B14" s="335" t="s">
        <v>163</v>
      </c>
      <c r="C14" s="336"/>
      <c r="D14" s="337">
        <v>43074</v>
      </c>
      <c r="E14" s="318" t="s">
        <v>22</v>
      </c>
      <c r="F14" s="454">
        <v>81</v>
      </c>
      <c r="G14" s="235">
        <f t="shared" si="0"/>
        <v>9053.7000000000007</v>
      </c>
      <c r="H14" t="s">
        <v>5</v>
      </c>
      <c r="J14" s="320"/>
      <c r="K14" s="368"/>
      <c r="L14" s="332"/>
      <c r="M14" s="324"/>
      <c r="N14" s="324"/>
    </row>
    <row r="15" spans="1:14" ht="15.75">
      <c r="A15" s="339"/>
      <c r="D15" s="316"/>
      <c r="E15" s="318"/>
      <c r="F15" s="274"/>
      <c r="G15" s="235">
        <f t="shared" si="0"/>
        <v>9053.7000000000007</v>
      </c>
      <c r="J15" s="274"/>
      <c r="K15" s="80"/>
      <c r="L15" s="332"/>
      <c r="M15" s="324"/>
      <c r="N15" s="325"/>
    </row>
    <row r="16" spans="1:14" ht="15.75">
      <c r="A16" s="249">
        <f>SUM(A4:A15)</f>
        <v>11106</v>
      </c>
      <c r="D16" s="319">
        <v>43083</v>
      </c>
      <c r="E16" s="318" t="s">
        <v>24</v>
      </c>
      <c r="F16" s="221">
        <v>1167.8699999999999</v>
      </c>
      <c r="G16" s="235">
        <f t="shared" si="0"/>
        <v>7885.8300000000008</v>
      </c>
      <c r="H16" t="s">
        <v>249</v>
      </c>
      <c r="I16" s="314"/>
      <c r="J16" s="227"/>
      <c r="K16" s="80"/>
    </row>
    <row r="17" spans="1:22" ht="15.75">
      <c r="A17" s="315"/>
      <c r="D17" s="319"/>
      <c r="E17" s="340" t="s">
        <v>26</v>
      </c>
      <c r="F17" s="221">
        <v>1500</v>
      </c>
      <c r="G17" s="235">
        <f t="shared" si="0"/>
        <v>6385.8300000000008</v>
      </c>
      <c r="H17" s="316" t="s">
        <v>246</v>
      </c>
      <c r="I17" s="341"/>
      <c r="J17" s="227"/>
      <c r="K17" s="80"/>
      <c r="L17" s="342"/>
      <c r="M17" s="342"/>
    </row>
    <row r="18" spans="1:22" ht="15.75">
      <c r="A18" s="315"/>
      <c r="D18" s="319">
        <v>43075</v>
      </c>
      <c r="E18" s="318" t="s">
        <v>28</v>
      </c>
      <c r="F18" s="221">
        <v>2000</v>
      </c>
      <c r="G18" s="235">
        <f t="shared" si="0"/>
        <v>4385.8300000000008</v>
      </c>
      <c r="H18" s="343" t="s">
        <v>248</v>
      </c>
      <c r="I18" s="342"/>
      <c r="J18" s="227"/>
      <c r="K18" s="80"/>
    </row>
    <row r="19" spans="1:22" ht="15.75">
      <c r="D19" s="319">
        <v>43091</v>
      </c>
      <c r="E19" s="318" t="s">
        <v>30</v>
      </c>
      <c r="F19" s="453">
        <v>425</v>
      </c>
      <c r="G19" s="235">
        <f t="shared" si="0"/>
        <v>3960.8300000000008</v>
      </c>
      <c r="H19" s="316" t="s">
        <v>246</v>
      </c>
      <c r="J19" s="104"/>
      <c r="K19" s="80"/>
    </row>
    <row r="20" spans="1:22" ht="15.75">
      <c r="B20" s="314"/>
      <c r="D20" s="319">
        <v>43074</v>
      </c>
      <c r="E20" s="344" t="s">
        <v>33</v>
      </c>
      <c r="F20" s="457">
        <v>185</v>
      </c>
      <c r="G20" s="235">
        <f t="shared" si="0"/>
        <v>3775.8300000000008</v>
      </c>
      <c r="H20" s="316" t="s">
        <v>5</v>
      </c>
      <c r="J20" s="274"/>
      <c r="K20" s="80"/>
      <c r="M20" s="468" t="s">
        <v>27</v>
      </c>
      <c r="N20" s="469"/>
      <c r="O20" s="470"/>
    </row>
    <row r="21" spans="1:22" ht="15.75">
      <c r="B21" s="314"/>
      <c r="D21" s="316"/>
      <c r="E21" s="345" t="s">
        <v>35</v>
      </c>
      <c r="F21" s="105"/>
      <c r="G21" s="235">
        <f t="shared" si="0"/>
        <v>3775.8300000000008</v>
      </c>
      <c r="J21" s="105">
        <v>200</v>
      </c>
      <c r="K21" s="149"/>
      <c r="M21" s="444">
        <v>8.16</v>
      </c>
      <c r="N21" s="171" t="s">
        <v>34</v>
      </c>
      <c r="O21" s="240"/>
    </row>
    <row r="22" spans="1:22" ht="15.75">
      <c r="B22" s="314"/>
      <c r="D22" s="319"/>
      <c r="E22" s="344" t="s">
        <v>37</v>
      </c>
      <c r="F22" s="235">
        <f>M40</f>
        <v>494.09</v>
      </c>
      <c r="G22" s="235">
        <f t="shared" si="0"/>
        <v>3281.7400000000007</v>
      </c>
      <c r="H22" s="316"/>
      <c r="J22" s="235">
        <f>Q40</f>
        <v>0</v>
      </c>
      <c r="K22" s="368"/>
      <c r="M22" s="444">
        <v>9.4600000000000009</v>
      </c>
      <c r="N22" s="240" t="s">
        <v>254</v>
      </c>
      <c r="O22" s="240"/>
    </row>
    <row r="23" spans="1:22" ht="15.75">
      <c r="A23" s="346"/>
      <c r="B23" s="347"/>
      <c r="C23" s="347"/>
      <c r="D23" s="348">
        <v>43074</v>
      </c>
      <c r="E23" s="336" t="s">
        <v>178</v>
      </c>
      <c r="F23" s="455">
        <v>536.54999999999995</v>
      </c>
      <c r="G23" s="235">
        <f t="shared" ref="G23:G28" si="1">G22-F23</f>
        <v>2745.1900000000005</v>
      </c>
      <c r="H23" s="448" t="s">
        <v>151</v>
      </c>
      <c r="I23" s="350"/>
      <c r="J23" s="80"/>
      <c r="K23" s="80"/>
      <c r="L23" s="351"/>
      <c r="M23" s="444">
        <v>1.73</v>
      </c>
      <c r="N23" s="255" t="s">
        <v>131</v>
      </c>
      <c r="O23" s="240"/>
    </row>
    <row r="24" spans="1:22" ht="15.75">
      <c r="D24" s="319">
        <v>43076</v>
      </c>
      <c r="E24" s="316" t="s">
        <v>179</v>
      </c>
      <c r="F24" s="455">
        <v>75.53</v>
      </c>
      <c r="G24" s="235">
        <f t="shared" si="1"/>
        <v>2669.6600000000003</v>
      </c>
      <c r="H24" s="316" t="s">
        <v>151</v>
      </c>
      <c r="J24" s="80"/>
      <c r="K24" s="80">
        <f>SUM(K7:K23)</f>
        <v>0</v>
      </c>
      <c r="M24" s="444">
        <v>1.49</v>
      </c>
      <c r="N24" s="255" t="s">
        <v>255</v>
      </c>
      <c r="O24" s="240"/>
    </row>
    <row r="25" spans="1:22" ht="15.75">
      <c r="D25" s="423">
        <v>43091</v>
      </c>
      <c r="E25" t="s">
        <v>252</v>
      </c>
      <c r="F25" s="455">
        <v>88</v>
      </c>
      <c r="G25" s="235">
        <f t="shared" si="1"/>
        <v>2581.6600000000003</v>
      </c>
      <c r="H25" t="s">
        <v>151</v>
      </c>
      <c r="J25" s="80"/>
      <c r="M25" s="444">
        <v>7.71</v>
      </c>
      <c r="N25" s="255" t="s">
        <v>256</v>
      </c>
      <c r="O25" s="240"/>
    </row>
    <row r="26" spans="1:22" ht="15.75">
      <c r="D26" s="423">
        <v>43074</v>
      </c>
      <c r="E26" t="s">
        <v>253</v>
      </c>
      <c r="F26" s="455">
        <v>200</v>
      </c>
      <c r="G26" s="235">
        <f t="shared" si="1"/>
        <v>2381.6600000000003</v>
      </c>
      <c r="H26" t="s">
        <v>151</v>
      </c>
      <c r="J26" s="80"/>
      <c r="M26" s="444">
        <v>311</v>
      </c>
      <c r="N26" s="295" t="s">
        <v>260</v>
      </c>
      <c r="O26" s="240"/>
      <c r="T26" s="450" t="s">
        <v>268</v>
      </c>
      <c r="U26" s="451">
        <v>50</v>
      </c>
      <c r="V26" s="450"/>
    </row>
    <row r="27" spans="1:22" ht="15.75">
      <c r="D27" s="423">
        <v>43116</v>
      </c>
      <c r="E27" t="s">
        <v>259</v>
      </c>
      <c r="F27" s="80">
        <v>100</v>
      </c>
      <c r="G27" s="235">
        <f t="shared" si="1"/>
        <v>2281.6600000000003</v>
      </c>
      <c r="H27" t="s">
        <v>151</v>
      </c>
      <c r="J27" s="80">
        <v>100</v>
      </c>
      <c r="M27" s="444">
        <v>6.72</v>
      </c>
      <c r="N27" s="295" t="s">
        <v>261</v>
      </c>
      <c r="O27" s="240"/>
      <c r="S27" t="s">
        <v>265</v>
      </c>
      <c r="T27" s="450"/>
      <c r="U27" s="451">
        <v>25</v>
      </c>
      <c r="V27" s="450" t="s">
        <v>266</v>
      </c>
    </row>
    <row r="28" spans="1:22" ht="15.75">
      <c r="D28" s="423">
        <v>43091</v>
      </c>
      <c r="E28" s="342" t="s">
        <v>275</v>
      </c>
      <c r="F28" s="455">
        <v>10.220000000000001</v>
      </c>
      <c r="G28" s="235">
        <f t="shared" si="1"/>
        <v>2271.4400000000005</v>
      </c>
      <c r="H28" t="s">
        <v>151</v>
      </c>
      <c r="J28" s="80"/>
      <c r="M28" s="444">
        <v>8.26</v>
      </c>
      <c r="N28" s="295" t="s">
        <v>230</v>
      </c>
      <c r="O28" s="240"/>
      <c r="T28" s="450"/>
      <c r="U28" s="451"/>
      <c r="V28" s="450"/>
    </row>
    <row r="29" spans="1:22" ht="15.75">
      <c r="E29" s="342"/>
      <c r="F29" s="80"/>
      <c r="G29" s="235"/>
      <c r="M29" s="444">
        <v>15.8</v>
      </c>
      <c r="N29" s="240" t="s">
        <v>48</v>
      </c>
      <c r="O29" s="240"/>
      <c r="T29" s="450" t="s">
        <v>269</v>
      </c>
      <c r="U29" s="451">
        <v>25</v>
      </c>
      <c r="V29" s="450" t="s">
        <v>266</v>
      </c>
    </row>
    <row r="30" spans="1:22">
      <c r="J30" s="314">
        <f>SUM(J6:J29)</f>
        <v>300</v>
      </c>
      <c r="M30" s="444">
        <v>27.69</v>
      </c>
      <c r="N30" s="296" t="s">
        <v>262</v>
      </c>
      <c r="O30" s="240"/>
      <c r="T30" s="450"/>
      <c r="U30" s="451">
        <v>50</v>
      </c>
      <c r="V30" s="450"/>
    </row>
    <row r="31" spans="1:22">
      <c r="M31" s="446">
        <v>15.03</v>
      </c>
      <c r="N31" s="240" t="s">
        <v>222</v>
      </c>
      <c r="O31" s="240"/>
      <c r="T31" s="450"/>
      <c r="U31" s="451"/>
      <c r="V31" s="450"/>
    </row>
    <row r="32" spans="1:22">
      <c r="I32" s="390">
        <v>3274</v>
      </c>
      <c r="M32" s="445">
        <v>24.89</v>
      </c>
      <c r="N32" s="187" t="s">
        <v>50</v>
      </c>
      <c r="O32" s="240"/>
      <c r="T32" s="450" t="s">
        <v>270</v>
      </c>
      <c r="U32" s="451">
        <v>50</v>
      </c>
      <c r="V32" s="450" t="s">
        <v>56</v>
      </c>
    </row>
    <row r="33" spans="9:22">
      <c r="I33" s="390"/>
      <c r="M33" s="445">
        <v>10.9</v>
      </c>
      <c r="N33" s="187" t="s">
        <v>276</v>
      </c>
      <c r="O33" s="240"/>
      <c r="T33" s="450" t="s">
        <v>185</v>
      </c>
      <c r="U33" s="451">
        <v>50</v>
      </c>
      <c r="V33" s="450"/>
    </row>
    <row r="34" spans="9:22">
      <c r="I34" s="390">
        <f>I32-1096-J30</f>
        <v>1878</v>
      </c>
      <c r="M34" s="445">
        <v>3.14</v>
      </c>
      <c r="N34" s="187" t="s">
        <v>277</v>
      </c>
      <c r="O34" s="240"/>
      <c r="T34" s="450"/>
      <c r="U34" s="451">
        <v>50</v>
      </c>
      <c r="V34" s="450" t="s">
        <v>273</v>
      </c>
    </row>
    <row r="35" spans="9:22">
      <c r="I35" s="390"/>
      <c r="M35" s="445">
        <v>42.11</v>
      </c>
      <c r="N35" s="187" t="s">
        <v>278</v>
      </c>
      <c r="O35" s="240"/>
      <c r="T35" s="450" t="s">
        <v>128</v>
      </c>
      <c r="U35" s="451">
        <v>50</v>
      </c>
      <c r="V35" s="450" t="s">
        <v>267</v>
      </c>
    </row>
    <row r="36" spans="9:22">
      <c r="I36" s="390">
        <f>I34-G28</f>
        <v>-393.44000000000051</v>
      </c>
      <c r="M36" s="277"/>
      <c r="N36" s="187"/>
      <c r="O36" s="240"/>
      <c r="T36" s="450"/>
      <c r="U36" s="451">
        <v>50</v>
      </c>
      <c r="V36" s="450"/>
    </row>
    <row r="37" spans="9:22">
      <c r="I37" s="390"/>
      <c r="M37" s="277"/>
      <c r="N37" s="187"/>
      <c r="O37" s="240"/>
      <c r="T37" s="450"/>
      <c r="U37" s="451"/>
      <c r="V37" s="450"/>
    </row>
    <row r="38" spans="9:22">
      <c r="I38" s="390"/>
      <c r="M38" s="277"/>
      <c r="N38" s="187"/>
      <c r="O38" s="240"/>
      <c r="T38" s="450" t="s">
        <v>271</v>
      </c>
      <c r="U38" s="451">
        <v>50</v>
      </c>
      <c r="V38" s="450" t="s">
        <v>272</v>
      </c>
    </row>
    <row r="39" spans="9:22">
      <c r="M39" s="277"/>
      <c r="N39" s="187"/>
      <c r="O39" s="240"/>
      <c r="T39" s="450"/>
      <c r="U39" s="451">
        <f>SUM(U26:U38)</f>
        <v>450</v>
      </c>
      <c r="V39" s="450"/>
    </row>
    <row r="40" spans="9:22">
      <c r="M40" s="277">
        <f>SUM(M21:M39)</f>
        <v>494.09</v>
      </c>
      <c r="N40" s="240"/>
      <c r="O40" s="240"/>
    </row>
  </sheetData>
  <mergeCells count="1">
    <mergeCell ref="M20:O20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9"/>
  <sheetViews>
    <sheetView workbookViewId="0">
      <selection activeCell="N19" sqref="N19"/>
    </sheetView>
  </sheetViews>
  <sheetFormatPr defaultRowHeight="15"/>
  <cols>
    <col min="1" max="1" width="17" bestFit="1" customWidth="1"/>
    <col min="2" max="3" width="12.7109375" bestFit="1" customWidth="1"/>
    <col min="4" max="4" width="12.28515625" bestFit="1" customWidth="1"/>
    <col min="6" max="6" width="13.140625" bestFit="1" customWidth="1"/>
    <col min="7" max="7" width="13" bestFit="1" customWidth="1"/>
    <col min="8" max="8" width="16.140625" bestFit="1" customWidth="1"/>
    <col min="10" max="10" width="16.140625" bestFit="1" customWidth="1"/>
    <col min="11" max="11" width="17.85546875" bestFit="1" customWidth="1"/>
    <col min="12" max="12" width="14.5703125" bestFit="1" customWidth="1"/>
    <col min="13" max="13" width="12" bestFit="1" customWidth="1"/>
  </cols>
  <sheetData>
    <row r="2" spans="1:16" ht="19.5">
      <c r="A2" s="383" t="s">
        <v>120</v>
      </c>
      <c r="B2" s="383" t="s">
        <v>121</v>
      </c>
      <c r="C2" s="383" t="s">
        <v>122</v>
      </c>
      <c r="D2" s="383"/>
    </row>
    <row r="3" spans="1:16" ht="20.25">
      <c r="A3" s="384">
        <v>42893</v>
      </c>
      <c r="B3" s="385">
        <v>1815</v>
      </c>
      <c r="C3" s="385">
        <v>1401</v>
      </c>
      <c r="D3" s="383"/>
      <c r="F3" s="378" t="s">
        <v>177</v>
      </c>
      <c r="G3" s="378"/>
      <c r="H3" s="378"/>
      <c r="I3" s="378"/>
      <c r="J3" s="378"/>
      <c r="K3" s="378"/>
      <c r="L3" s="378"/>
      <c r="M3" s="378"/>
      <c r="N3" s="378"/>
      <c r="O3" s="378"/>
    </row>
    <row r="4" spans="1:16" ht="20.25">
      <c r="A4" s="384">
        <v>42907</v>
      </c>
      <c r="B4" s="385">
        <v>1762</v>
      </c>
      <c r="C4" s="385">
        <v>1364</v>
      </c>
      <c r="D4" s="383"/>
      <c r="F4" s="381">
        <v>42961</v>
      </c>
      <c r="G4" s="378" t="s">
        <v>172</v>
      </c>
      <c r="H4" s="379">
        <v>3200</v>
      </c>
      <c r="I4" s="378"/>
      <c r="J4" s="378"/>
      <c r="K4" s="378"/>
      <c r="L4" s="378"/>
      <c r="M4" s="378"/>
      <c r="N4" s="378"/>
      <c r="O4" s="378"/>
    </row>
    <row r="5" spans="1:16" ht="20.25">
      <c r="A5" s="384">
        <v>42921</v>
      </c>
      <c r="B5" s="385">
        <v>2182</v>
      </c>
      <c r="C5" s="385">
        <v>1664</v>
      </c>
      <c r="D5" s="383"/>
      <c r="F5" s="381">
        <v>42973</v>
      </c>
      <c r="G5" s="378" t="s">
        <v>173</v>
      </c>
      <c r="H5" s="379">
        <v>3100</v>
      </c>
      <c r="I5" s="378"/>
      <c r="J5" s="378"/>
      <c r="K5" s="378"/>
      <c r="L5" s="378"/>
      <c r="M5" s="378"/>
      <c r="N5" s="378"/>
      <c r="O5" s="378"/>
    </row>
    <row r="6" spans="1:16" ht="20.25">
      <c r="A6" s="384">
        <v>42935</v>
      </c>
      <c r="B6" s="385">
        <v>750</v>
      </c>
      <c r="C6" s="385">
        <v>624</v>
      </c>
      <c r="D6" s="383"/>
      <c r="F6" s="381">
        <v>42979</v>
      </c>
      <c r="G6" s="378" t="s">
        <v>176</v>
      </c>
      <c r="H6" s="379">
        <v>1300</v>
      </c>
      <c r="I6" s="378"/>
      <c r="J6" s="378"/>
      <c r="K6" s="378"/>
      <c r="L6" s="378"/>
      <c r="M6" s="378"/>
      <c r="N6" s="378"/>
      <c r="O6" s="378"/>
    </row>
    <row r="7" spans="1:16" ht="20.25">
      <c r="A7" s="384">
        <v>42949</v>
      </c>
      <c r="B7" s="385">
        <v>487</v>
      </c>
      <c r="C7" s="385">
        <v>421</v>
      </c>
      <c r="D7" s="383"/>
      <c r="F7" s="382"/>
      <c r="G7" s="378" t="s">
        <v>174</v>
      </c>
      <c r="H7" s="379"/>
      <c r="I7" s="378"/>
      <c r="J7" s="378"/>
      <c r="K7" s="378"/>
      <c r="L7" s="378"/>
      <c r="M7" s="378"/>
      <c r="N7" s="378"/>
      <c r="O7" s="378"/>
      <c r="P7">
        <v>2182</v>
      </c>
    </row>
    <row r="8" spans="1:16" ht="20.25">
      <c r="A8" s="384">
        <v>42963</v>
      </c>
      <c r="B8" s="385">
        <v>954</v>
      </c>
      <c r="C8" s="385">
        <v>781</v>
      </c>
      <c r="D8" s="383"/>
      <c r="F8" s="381">
        <v>42981</v>
      </c>
      <c r="G8" s="378" t="s">
        <v>175</v>
      </c>
      <c r="H8" s="379">
        <v>1900</v>
      </c>
      <c r="I8" s="378"/>
      <c r="J8" s="379">
        <v>1900</v>
      </c>
      <c r="K8" s="378"/>
      <c r="L8" s="378"/>
      <c r="M8" s="378"/>
      <c r="N8" s="378"/>
      <c r="O8" s="378"/>
      <c r="P8">
        <v>517</v>
      </c>
    </row>
    <row r="9" spans="1:16" ht="20.25">
      <c r="A9" s="386">
        <v>42977</v>
      </c>
      <c r="B9" s="385">
        <v>480</v>
      </c>
      <c r="C9" s="385">
        <v>415</v>
      </c>
      <c r="D9" s="383"/>
      <c r="F9" s="381">
        <v>43002</v>
      </c>
      <c r="G9" s="378" t="s">
        <v>203</v>
      </c>
      <c r="H9" s="379">
        <v>1900</v>
      </c>
      <c r="I9" s="378"/>
      <c r="J9" s="379">
        <v>1500</v>
      </c>
      <c r="K9" s="378"/>
      <c r="L9" s="378"/>
      <c r="M9" s="378"/>
      <c r="N9" s="378"/>
      <c r="O9" s="378"/>
      <c r="P9">
        <f>P7-P8</f>
        <v>1665</v>
      </c>
    </row>
    <row r="10" spans="1:16" ht="20.25">
      <c r="A10" s="383"/>
      <c r="B10" s="385"/>
      <c r="C10" s="385"/>
      <c r="D10" s="383"/>
      <c r="F10" s="382"/>
      <c r="G10" s="378" t="s">
        <v>211</v>
      </c>
      <c r="H10" s="379">
        <v>1500</v>
      </c>
      <c r="I10" s="378"/>
      <c r="J10" s="380">
        <f>SUM(J8:J9)</f>
        <v>3400</v>
      </c>
      <c r="K10" s="380">
        <f>J10/2</f>
        <v>1700</v>
      </c>
      <c r="L10" s="378"/>
      <c r="M10" s="378"/>
      <c r="N10" s="378"/>
      <c r="O10" s="378"/>
    </row>
    <row r="11" spans="1:16" ht="20.25">
      <c r="A11" s="383"/>
      <c r="B11" s="383"/>
      <c r="C11" s="383"/>
      <c r="D11" s="383"/>
      <c r="F11" s="382"/>
      <c r="G11" s="378"/>
      <c r="H11" s="379"/>
      <c r="I11" s="378"/>
      <c r="J11" s="380"/>
      <c r="K11" s="380"/>
      <c r="L11" s="378"/>
      <c r="M11" s="378"/>
      <c r="N11" s="378"/>
      <c r="O11" s="378"/>
    </row>
    <row r="12" spans="1:16" ht="20.25">
      <c r="A12" s="383"/>
      <c r="B12" s="383"/>
      <c r="C12" s="383"/>
      <c r="D12" s="383"/>
      <c r="F12" s="382"/>
      <c r="G12" s="378"/>
      <c r="H12" s="379"/>
      <c r="I12" s="378"/>
      <c r="J12" s="380"/>
      <c r="K12" s="380">
        <f>K10*0.45</f>
        <v>765</v>
      </c>
      <c r="L12" s="380">
        <f>K12*0.25</f>
        <v>191.25</v>
      </c>
      <c r="M12" s="380">
        <f>K12-L12</f>
        <v>573.75</v>
      </c>
      <c r="N12" s="378"/>
      <c r="O12" s="378"/>
    </row>
    <row r="13" spans="1:16" ht="20.25">
      <c r="A13" s="383"/>
      <c r="B13" s="383"/>
      <c r="C13" s="383"/>
      <c r="D13" s="383"/>
      <c r="F13" s="382"/>
      <c r="G13" s="378"/>
      <c r="H13" s="379" t="s">
        <v>212</v>
      </c>
      <c r="I13" s="378"/>
      <c r="J13" s="378"/>
      <c r="K13" s="380"/>
      <c r="L13" s="378"/>
      <c r="M13" s="378"/>
      <c r="N13" s="378"/>
      <c r="O13" s="378"/>
    </row>
    <row r="14" spans="1:16" ht="20.25">
      <c r="A14" s="383"/>
      <c r="B14" s="387">
        <f>SUM(B3:B13)</f>
        <v>8430</v>
      </c>
      <c r="C14" s="387">
        <f>SUM(C3:C13)</f>
        <v>6670</v>
      </c>
      <c r="D14" s="387">
        <f>B14-C14</f>
        <v>1760</v>
      </c>
      <c r="F14" s="382"/>
      <c r="G14" s="378"/>
      <c r="H14" s="379">
        <v>9500</v>
      </c>
      <c r="I14" s="378" t="s">
        <v>213</v>
      </c>
      <c r="J14" s="380"/>
      <c r="K14" s="380"/>
      <c r="L14" s="380"/>
      <c r="M14" s="378"/>
      <c r="N14" s="378"/>
      <c r="O14" s="378"/>
    </row>
    <row r="15" spans="1:16" ht="20.25">
      <c r="A15" s="383"/>
      <c r="B15" s="383"/>
      <c r="C15" s="383"/>
      <c r="D15" s="383"/>
      <c r="F15" s="382"/>
      <c r="G15" s="378"/>
      <c r="H15" s="379">
        <v>5000</v>
      </c>
      <c r="I15" s="378" t="s">
        <v>214</v>
      </c>
      <c r="J15" s="378"/>
      <c r="K15" s="378"/>
      <c r="L15" s="378"/>
      <c r="M15" s="378"/>
      <c r="N15" s="378"/>
      <c r="O15" s="378"/>
    </row>
    <row r="16" spans="1:16" ht="20.25">
      <c r="A16" s="383"/>
      <c r="B16" s="383"/>
      <c r="C16" s="383"/>
      <c r="D16" s="383"/>
      <c r="F16" s="382"/>
      <c r="G16" s="378"/>
      <c r="H16" s="379">
        <v>1900</v>
      </c>
      <c r="I16" s="378" t="s">
        <v>203</v>
      </c>
      <c r="J16" s="378"/>
      <c r="K16" s="378"/>
      <c r="L16" s="380"/>
      <c r="M16" s="378"/>
      <c r="N16" s="378"/>
      <c r="O16" s="378"/>
    </row>
    <row r="17" spans="6:15" ht="18">
      <c r="F17" s="382"/>
      <c r="G17" s="378"/>
      <c r="H17" s="379">
        <v>1650</v>
      </c>
      <c r="I17" s="378" t="s">
        <v>215</v>
      </c>
      <c r="J17" s="378"/>
      <c r="K17" s="378"/>
      <c r="L17" s="378"/>
      <c r="M17" s="378"/>
      <c r="N17" s="378"/>
      <c r="O17" s="378"/>
    </row>
    <row r="18" spans="6:15" ht="18">
      <c r="F18" s="382"/>
      <c r="G18" s="378"/>
      <c r="H18" s="379">
        <v>3500</v>
      </c>
      <c r="I18" s="378" t="s">
        <v>216</v>
      </c>
      <c r="J18" s="378"/>
      <c r="K18" s="378"/>
      <c r="L18" s="378"/>
      <c r="M18" s="378"/>
      <c r="N18" s="378"/>
      <c r="O18" s="378"/>
    </row>
    <row r="19" spans="6:15" ht="18">
      <c r="F19" s="382"/>
      <c r="G19" s="378"/>
      <c r="H19" s="379">
        <f>SUM(H14:H18)</f>
        <v>21550</v>
      </c>
      <c r="I19" s="378"/>
      <c r="J19" s="380">
        <f>H19/2</f>
        <v>10775</v>
      </c>
      <c r="K19" s="380">
        <f>J19*0.45</f>
        <v>4848.75</v>
      </c>
      <c r="L19" s="378"/>
      <c r="M19" s="378"/>
      <c r="N19" s="378"/>
      <c r="O19" s="378"/>
    </row>
    <row r="20" spans="6:15" ht="18">
      <c r="F20" s="382"/>
      <c r="G20" s="378"/>
      <c r="H20" s="379"/>
      <c r="I20" s="378"/>
      <c r="J20" s="378"/>
      <c r="K20" s="380">
        <f>K19*0.33</f>
        <v>1600.0875000000001</v>
      </c>
      <c r="L20" s="380">
        <f>K19-K20</f>
        <v>3248.6624999999999</v>
      </c>
      <c r="M20" s="378"/>
      <c r="N20" s="378"/>
      <c r="O20" s="378"/>
    </row>
    <row r="21" spans="6:15" ht="18">
      <c r="F21" s="382"/>
      <c r="G21" s="378"/>
      <c r="H21" s="379"/>
      <c r="I21" s="378"/>
      <c r="J21" s="378"/>
      <c r="K21" s="378"/>
      <c r="L21" s="378"/>
      <c r="M21" s="378"/>
      <c r="N21" s="378"/>
      <c r="O21" s="378"/>
    </row>
    <row r="22" spans="6:15" ht="18">
      <c r="F22" s="382"/>
      <c r="G22" s="378"/>
      <c r="H22" s="379"/>
      <c r="I22" s="378"/>
      <c r="J22" s="378"/>
      <c r="K22" s="378"/>
      <c r="L22" s="378"/>
      <c r="M22" s="378"/>
      <c r="N22" s="378"/>
      <c r="O22" s="378"/>
    </row>
    <row r="23" spans="6:15" ht="18">
      <c r="F23" s="378"/>
      <c r="G23" s="378"/>
      <c r="H23" s="378"/>
      <c r="I23" s="378"/>
      <c r="J23" s="378"/>
      <c r="K23" s="378"/>
      <c r="L23" s="378"/>
      <c r="M23" s="378"/>
      <c r="N23" s="378"/>
      <c r="O23" s="378"/>
    </row>
    <row r="24" spans="6:15" ht="18">
      <c r="F24" s="378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6:15" ht="18">
      <c r="F25" s="378"/>
      <c r="G25" s="378"/>
      <c r="H25" s="378"/>
      <c r="I25" s="378"/>
      <c r="J25" s="378"/>
      <c r="K25" s="378"/>
      <c r="L25" s="378"/>
      <c r="M25" s="378"/>
      <c r="N25" s="378"/>
      <c r="O25" s="378"/>
    </row>
    <row r="26" spans="6:15" ht="18">
      <c r="F26" s="378"/>
      <c r="G26" s="378"/>
      <c r="H26" s="378"/>
      <c r="I26" s="378"/>
      <c r="J26" s="378"/>
      <c r="K26" s="378"/>
      <c r="L26" s="378"/>
      <c r="M26" s="378"/>
      <c r="N26" s="378"/>
      <c r="O26" s="378"/>
    </row>
    <row r="27" spans="6:15" ht="18">
      <c r="F27" s="378"/>
      <c r="G27" s="378"/>
      <c r="H27" s="378"/>
      <c r="I27" s="378"/>
      <c r="J27" s="378"/>
      <c r="K27" s="378"/>
      <c r="L27" s="378"/>
      <c r="M27" s="378"/>
      <c r="N27" s="378"/>
      <c r="O27" s="378"/>
    </row>
    <row r="28" spans="6:15" ht="18">
      <c r="F28" s="378"/>
      <c r="G28" s="378"/>
      <c r="H28" s="378"/>
      <c r="I28" s="378"/>
      <c r="J28" s="378"/>
      <c r="K28" s="378"/>
      <c r="L28" s="378"/>
      <c r="M28" s="378"/>
      <c r="N28" s="378"/>
      <c r="O28" s="378"/>
    </row>
    <row r="29" spans="6:15" ht="18">
      <c r="F29" s="378"/>
      <c r="G29" s="378"/>
      <c r="H29" s="378"/>
      <c r="I29" s="378"/>
      <c r="J29" s="378"/>
      <c r="K29" s="378"/>
      <c r="L29" s="378"/>
      <c r="M29" s="378"/>
      <c r="N29" s="378"/>
      <c r="O29" s="378"/>
    </row>
  </sheetData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20"/>
  <sheetViews>
    <sheetView workbookViewId="0">
      <selection activeCell="P16" sqref="P16"/>
    </sheetView>
  </sheetViews>
  <sheetFormatPr defaultRowHeight="15"/>
  <cols>
    <col min="1" max="1" width="13.42578125" customWidth="1"/>
    <col min="2" max="3" width="11.5703125" bestFit="1" customWidth="1"/>
    <col min="15" max="15" width="9.5703125" bestFit="1" customWidth="1"/>
  </cols>
  <sheetData>
    <row r="1" spans="1:15" ht="15.75">
      <c r="A1" s="236" t="s">
        <v>107</v>
      </c>
      <c r="B1" s="236"/>
      <c r="C1" s="236"/>
      <c r="D1" s="236"/>
    </row>
    <row r="2" spans="1:15" ht="15.75">
      <c r="A2" s="234"/>
      <c r="B2" s="236"/>
      <c r="C2" s="235">
        <v>7982</v>
      </c>
      <c r="D2" s="236"/>
    </row>
    <row r="3" spans="1:15" ht="15.75">
      <c r="A3" s="236"/>
      <c r="B3" s="243" t="s">
        <v>108</v>
      </c>
      <c r="C3" s="243" t="s">
        <v>109</v>
      </c>
      <c r="D3" s="236"/>
    </row>
    <row r="4" spans="1:15" ht="15.75">
      <c r="A4" s="220">
        <v>42753</v>
      </c>
      <c r="B4" s="221"/>
      <c r="C4" s="222">
        <v>1000</v>
      </c>
      <c r="D4" s="225" t="s">
        <v>110</v>
      </c>
    </row>
    <row r="5" spans="1:15" ht="15.75">
      <c r="A5" s="220">
        <v>42784</v>
      </c>
      <c r="B5" s="224">
        <v>500</v>
      </c>
    </row>
    <row r="6" spans="1:15" ht="15.75">
      <c r="A6" s="220">
        <v>42812</v>
      </c>
      <c r="B6" s="221">
        <v>500</v>
      </c>
      <c r="C6" s="222"/>
      <c r="D6" s="226"/>
    </row>
    <row r="7" spans="1:15" ht="15.75">
      <c r="A7" s="220">
        <v>42843</v>
      </c>
      <c r="B7" s="221">
        <v>500</v>
      </c>
      <c r="C7" s="222"/>
      <c r="D7" s="223" t="s">
        <v>76</v>
      </c>
    </row>
    <row r="8" spans="1:15" ht="15.75">
      <c r="A8" s="220">
        <v>42873</v>
      </c>
      <c r="B8" s="221">
        <v>500</v>
      </c>
      <c r="C8" s="227">
        <v>2030</v>
      </c>
      <c r="D8" s="228"/>
    </row>
    <row r="9" spans="1:15" ht="15.75">
      <c r="A9" s="220">
        <v>42904</v>
      </c>
      <c r="B9" s="221">
        <v>500</v>
      </c>
      <c r="C9" s="227"/>
      <c r="D9" s="228"/>
    </row>
    <row r="10" spans="1:15" ht="15.75">
      <c r="A10" s="220">
        <v>42934</v>
      </c>
      <c r="B10" s="221">
        <v>500</v>
      </c>
      <c r="C10" s="227"/>
      <c r="D10" s="229"/>
    </row>
    <row r="11" spans="1:15" ht="15.75">
      <c r="A11" s="220">
        <v>42965</v>
      </c>
      <c r="B11" s="221">
        <v>500</v>
      </c>
      <c r="C11" s="227"/>
      <c r="D11" s="229" t="s">
        <v>84</v>
      </c>
      <c r="E11" t="s">
        <v>52</v>
      </c>
    </row>
    <row r="12" spans="1:15" ht="15.75">
      <c r="A12" s="230">
        <v>42996</v>
      </c>
      <c r="B12" s="227">
        <v>500</v>
      </c>
      <c r="C12" s="227"/>
      <c r="D12" s="229"/>
      <c r="E12" t="s">
        <v>184</v>
      </c>
    </row>
    <row r="13" spans="1:15" ht="15.75">
      <c r="A13" s="230">
        <v>43025</v>
      </c>
      <c r="B13" s="227"/>
      <c r="C13" s="227"/>
      <c r="D13" s="229"/>
    </row>
    <row r="14" spans="1:15" ht="15.75">
      <c r="A14" s="230">
        <v>43056</v>
      </c>
      <c r="B14" s="227"/>
      <c r="C14" s="227"/>
      <c r="D14" s="229"/>
      <c r="E14">
        <v>1000</v>
      </c>
    </row>
    <row r="15" spans="1:15" ht="15.75">
      <c r="A15" s="230">
        <v>43086</v>
      </c>
      <c r="B15" s="227"/>
      <c r="C15" s="227"/>
      <c r="D15" s="229"/>
      <c r="O15" s="301"/>
    </row>
    <row r="16" spans="1:15" ht="15.75">
      <c r="A16" s="231"/>
      <c r="B16" s="232">
        <f>SUM(B4:B15)</f>
        <v>4000</v>
      </c>
      <c r="C16" s="222">
        <v>0</v>
      </c>
      <c r="D16" s="231"/>
    </row>
    <row r="17" spans="1:4" ht="15.75">
      <c r="A17" s="231"/>
      <c r="B17" s="233"/>
      <c r="C17" s="233">
        <f>SUM(C4:C16)</f>
        <v>3030</v>
      </c>
      <c r="D17" s="231"/>
    </row>
    <row r="18" spans="1:4" ht="15.75">
      <c r="A18" s="233"/>
      <c r="B18" s="231"/>
      <c r="C18" s="231"/>
      <c r="D18" s="231"/>
    </row>
    <row r="19" spans="1:4" ht="15.75">
      <c r="A19" s="232">
        <f>C2+B16-C17</f>
        <v>8952</v>
      </c>
      <c r="B19" s="231"/>
      <c r="C19" s="231"/>
      <c r="D19" s="231"/>
    </row>
    <row r="20" spans="1:4" ht="15.75">
      <c r="A20" s="219"/>
      <c r="B20" s="219"/>
      <c r="C20" s="219"/>
      <c r="D20" s="2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June2017</vt:lpstr>
      <vt:lpstr>July2017</vt:lpstr>
      <vt:lpstr>Aug2017</vt:lpstr>
      <vt:lpstr>Sept2017</vt:lpstr>
      <vt:lpstr>OCT17</vt:lpstr>
      <vt:lpstr>NOV17</vt:lpstr>
      <vt:lpstr>DEC17</vt:lpstr>
      <vt:lpstr>Salaries</vt:lpstr>
      <vt:lpstr>Savings</vt:lpstr>
      <vt:lpstr>CC</vt:lpstr>
      <vt:lpstr>VALIC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2017-06-29T02:32:55Z</dcterms:created>
  <dcterms:modified xsi:type="dcterms:W3CDTF">2018-01-19T00:04:35Z</dcterms:modified>
</cp:coreProperties>
</file>